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ANDAMENTO!$J$1:$J$57</definedName>
    <definedName name="_xlnm.Print_Area" localSheetId="0">ANDAMENTO!$D$1:$O$56</definedName>
    <definedName name="_xlnm.Print_Area" localSheetId="1">CONCLUIDAS!$C$1:$V$9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L19" i="13"/>
  <c r="L18"/>
  <c r="L55"/>
  <c r="L54"/>
  <c r="L53"/>
  <c r="L43"/>
  <c r="L42"/>
  <c r="L20"/>
  <c r="L15"/>
  <c r="L14"/>
  <c r="M4" i="15"/>
  <c r="L4"/>
  <c r="I4"/>
  <c r="L41" i="13"/>
  <c r="L40"/>
  <c r="L16"/>
  <c r="M36" l="1"/>
  <c r="L30"/>
  <c r="M30" s="1"/>
  <c r="L26"/>
  <c r="M26" s="1"/>
  <c r="L29"/>
  <c r="M29" s="1"/>
  <c r="M3" i="15"/>
  <c r="L51" i="13" l="1"/>
  <c r="M51" s="1"/>
  <c r="L50"/>
  <c r="M50" s="1"/>
  <c r="L13"/>
  <c r="M13" s="1"/>
  <c r="L12"/>
  <c r="M12" s="1"/>
  <c r="L9"/>
  <c r="M9" s="1"/>
  <c r="L6"/>
  <c r="M6" s="1"/>
  <c r="L5" l="1"/>
  <c r="L46" l="1"/>
  <c r="M46" s="1"/>
  <c r="L49" l="1"/>
  <c r="M49" s="1"/>
  <c r="M48"/>
  <c r="M4" l="1"/>
  <c r="M47" l="1"/>
  <c r="L45" l="1"/>
  <c r="M45" s="1"/>
  <c r="L24" l="1"/>
  <c r="M24" s="1"/>
  <c r="I45" l="1"/>
  <c r="I24"/>
  <c r="M21" l="1"/>
  <c r="I22" l="1"/>
  <c r="I21" l="1"/>
</calcChain>
</file>

<file path=xl/sharedStrings.xml><?xml version="1.0" encoding="utf-8"?>
<sst xmlns="http://schemas.openxmlformats.org/spreadsheetml/2006/main" count="238" uniqueCount="200">
  <si>
    <t>VALOR CONTRATADO</t>
  </si>
  <si>
    <t>VALOR ESTIMADO</t>
  </si>
  <si>
    <t>PM</t>
  </si>
  <si>
    <t>CONV.</t>
  </si>
  <si>
    <t>TOTAL</t>
  </si>
  <si>
    <t>CONTRATO</t>
  </si>
  <si>
    <t>EMPENHO</t>
  </si>
  <si>
    <t>REGIÃO</t>
  </si>
  <si>
    <t>NORTE</t>
  </si>
  <si>
    <t>VERBA</t>
  </si>
  <si>
    <t>FISCAIS</t>
  </si>
  <si>
    <t>CP 03/18</t>
  </si>
  <si>
    <t>257/18</t>
  </si>
  <si>
    <t>Implantação de guias, sarjetas e urbanização em diversas ruas do municipio</t>
  </si>
  <si>
    <t>RESUMO DE OBRAS EM ANDAMENTO - SECRETARIA DE OBRAS PÚBLICAS</t>
  </si>
  <si>
    <t>JOSIANE/LAIS</t>
  </si>
  <si>
    <t>MICHAEL/   LUCIANO</t>
  </si>
  <si>
    <t>ALEXANDRO/     BRUNO</t>
  </si>
  <si>
    <t>MICHAEL/ LUCIANO</t>
  </si>
  <si>
    <t>TP 07/18</t>
  </si>
  <si>
    <t>05/2020</t>
  </si>
  <si>
    <t>JOSIANE / LAIS</t>
  </si>
  <si>
    <t>TP 11/19</t>
  </si>
  <si>
    <t>60/2020</t>
  </si>
  <si>
    <t>MODALIDADE</t>
  </si>
  <si>
    <t xml:space="preserve">Implantação do Canal Extavasor 2 - P. Santa Marinal 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</si>
  <si>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</si>
  <si>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</si>
  <si>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</si>
  <si>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</si>
  <si>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</si>
  <si>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</si>
  <si>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</si>
  <si>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</si>
  <si>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</si>
  <si>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</si>
  <si>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</si>
  <si>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</si>
  <si>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Reforma e Recuperação da Mureta na Avenida da Praia no Município de Caraguatatuba/SP - FINISA</t>
  </si>
  <si>
    <t>CC 13/21</t>
  </si>
  <si>
    <t>224/21</t>
  </si>
  <si>
    <t>TP 11/21</t>
  </si>
  <si>
    <t>Infraestrutura Urbana de Recapeamento Asfáltico na rua Emilio Marcondes Ribas e rua Antonio de Souza Santos - bairro Pereque Mirim - CONVEVIO ESTADUAL</t>
  </si>
  <si>
    <t>344/21</t>
  </si>
  <si>
    <t>374/21</t>
  </si>
  <si>
    <t>126/21</t>
  </si>
  <si>
    <t>10/2022</t>
  </si>
  <si>
    <t>HABILTECH ENGENHARIA LTDA, CNPJ n.º 33.872.983/0001-05</t>
  </si>
  <si>
    <t>PALÁCIO CONSTRUÇÕES LTDA, CNPJ n.º 01.321.433/0001-01</t>
  </si>
  <si>
    <t>TETO CONSTRUTORA S.A, CNPJ n.º 13.034.156/0001-35</t>
  </si>
  <si>
    <t>OBJETO</t>
  </si>
  <si>
    <t>EMPRESA CONTRATADA</t>
  </si>
  <si>
    <t>DATA DE INICIO</t>
  </si>
  <si>
    <t>PERCENTUAL EXECUTADO</t>
  </si>
  <si>
    <t>DATA PREVISTA P/ TÉRMINO</t>
  </si>
  <si>
    <t>03/22</t>
  </si>
  <si>
    <t>229/21</t>
  </si>
  <si>
    <t>CC 02/22</t>
  </si>
  <si>
    <t>65/22</t>
  </si>
  <si>
    <t>CC 05/22</t>
  </si>
  <si>
    <t>66/22</t>
  </si>
  <si>
    <t>CC 08/22</t>
  </si>
  <si>
    <t>80/22</t>
  </si>
  <si>
    <t>CC 06/22</t>
  </si>
  <si>
    <t>72/22</t>
  </si>
  <si>
    <t>CC 07/22</t>
  </si>
  <si>
    <t>78/22</t>
  </si>
  <si>
    <t>39/22</t>
  </si>
  <si>
    <t>TP 09/21</t>
  </si>
  <si>
    <t>231/21</t>
  </si>
  <si>
    <t xml:space="preserve">K. F. CONSTRUÇÕES E SERVIÇOS LTDA, CNPJ n.º 10.231.233/0001-59 </t>
  </si>
  <si>
    <t>TP 10/21</t>
  </si>
  <si>
    <t>TP 02/22</t>
  </si>
  <si>
    <t>77/22</t>
  </si>
  <si>
    <t>TP 03/22</t>
  </si>
  <si>
    <t>74/22</t>
  </si>
  <si>
    <t>TP 04/22</t>
  </si>
  <si>
    <t>75/22</t>
  </si>
  <si>
    <t>CP 16/21</t>
  </si>
  <si>
    <t>46/22</t>
  </si>
  <si>
    <t>CP 01/22</t>
  </si>
  <si>
    <t>55/22</t>
  </si>
  <si>
    <t>CP 05/22</t>
  </si>
  <si>
    <t>70/22</t>
  </si>
  <si>
    <t>Reforma e Revitalização da Ciclovia na Zona Sul do Município</t>
  </si>
  <si>
    <t xml:space="preserve">PAVIMENTAÇÃO DE DIVERSAS RUAS DA REGIÃO NORTE - CONVENIO FEDERAL </t>
  </si>
  <si>
    <t>SEM OIS EMITIDA</t>
  </si>
  <si>
    <t>TP 06/21</t>
  </si>
  <si>
    <t>87/2022</t>
  </si>
  <si>
    <t>76/22</t>
  </si>
  <si>
    <t>TP 05/22</t>
  </si>
  <si>
    <t>S/OIS EMITIDA</t>
  </si>
  <si>
    <t>TP 01/22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</si>
  <si>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</si>
  <si>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</si>
  <si>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</si>
  <si>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</si>
  <si>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</si>
  <si>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</si>
  <si>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</si>
  <si>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</si>
  <si>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</si>
  <si>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</si>
  <si>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</si>
  <si>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</si>
  <si>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</si>
  <si>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contrato reincidido</t>
  </si>
  <si>
    <t>CC 12/22</t>
  </si>
  <si>
    <t>215/22</t>
  </si>
  <si>
    <t>Reforma da Praça Geraldo Pereira da Costa – Bairro Travessão</t>
  </si>
  <si>
    <t>Reforma do Centro de Convívio João Paulo dos Santos - Bairro Capricórnio III - Convênio Estadual</t>
  </si>
  <si>
    <t>Construção de Área para Prática de Esporte e Lazer - Bairro Perequê Mirim - Convênio Estadual</t>
  </si>
  <si>
    <t>Construção de Ecoponto e Banheiro Público - Bairro Tinga</t>
  </si>
  <si>
    <t>Contenção do Processo Erosivo com Utilização de Engenharia Verde no Morro do Mirante e Canta Galo</t>
  </si>
  <si>
    <t>Reforma da Praça de Lazer – Bairro Olaria</t>
  </si>
  <si>
    <t>Calçada Acessível na Região Central do Município</t>
  </si>
  <si>
    <t>Infraestrutura e Reforma do Campo Esportivo – Bairro Porto Novo</t>
  </si>
  <si>
    <t xml:space="preserve">Complementação dos Links de Acesso do Pronto Socorro em Atendimento as Normativas da RDC 50 – Bairro Jardim Primavera </t>
  </si>
  <si>
    <r>
      <t xml:space="preserve">Reforma, Revitalização e Ampliação Do Pier de Pesca do Camaroeiro - </t>
    </r>
    <r>
      <rPr>
        <sz val="20"/>
        <color rgb="FF000000"/>
        <rFont val="Arial"/>
        <family val="2"/>
      </rPr>
      <t>Convênio Estadual</t>
    </r>
  </si>
  <si>
    <t>Implantação do Parque Natural Muncipal do Juqueriquere - Bairro Porto Novo - Convênio Estadual</t>
  </si>
  <si>
    <t xml:space="preserve">Complementação de Construção de Creche - Bairro Golfinho - Convênio Federal </t>
  </si>
  <si>
    <t>Infraestrutura de Pavimentação e Drenagem Bairro Golfinho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</si>
  <si>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</si>
  <si>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t>Finalização da Cosntrução da Emef- Getuba - FINISA</t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</si>
  <si>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</si>
  <si>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</si>
  <si>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</si>
  <si>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</si>
  <si>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</si>
  <si>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</si>
  <si>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</si>
  <si>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</si>
  <si>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</si>
  <si>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</si>
  <si>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</si>
  <si>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</si>
  <si>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Construção de Ponte Sobre o Riberão Lagoa</t>
  </si>
  <si>
    <t>Estabilização da Foz do Rio Juqueriquerê, Através de Execução de Enrocamento de Pedras Lançadas no Mar, Incluindo Raiz e Ancoragem</t>
  </si>
  <si>
    <t>Construção do Centro Administrativo do Mirante do Camaroeiro</t>
  </si>
  <si>
    <r>
      <rPr>
        <b/>
        <sz val="32"/>
        <color theme="1"/>
        <rFont val="Arial"/>
        <family val="2"/>
      </rPr>
      <t>PREFEITURA DA ESTÂNCIA BALNEÁRIA DE CARAGUATATUBA</t>
    </r>
    <r>
      <rPr>
        <b/>
        <sz val="36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>ESTADO DE SÃO PAULO</t>
    </r>
  </si>
  <si>
    <t>contrato rescindido</t>
  </si>
  <si>
    <t>181/22</t>
  </si>
  <si>
    <t>DL 4588/22</t>
  </si>
  <si>
    <t>Serviços de reformas de Unidades Educacionais</t>
  </si>
  <si>
    <t>obra concluída</t>
  </si>
  <si>
    <t xml:space="preserve"> obra concluída</t>
  </si>
  <si>
    <t>Reforma concluída</t>
  </si>
  <si>
    <t>CC 16/22</t>
  </si>
  <si>
    <t>248/22</t>
  </si>
  <si>
    <t>TP 08/22</t>
  </si>
  <si>
    <t xml:space="preserve">168/22 </t>
  </si>
  <si>
    <t>TERRAPLANAGEM, CONTENÇÃO E DRENAGEM NO MORRO DA PRAINHA</t>
  </si>
  <si>
    <t>TP 11/22</t>
  </si>
  <si>
    <t xml:space="preserve">253/22 </t>
  </si>
  <si>
    <t>“INFRAESTRUTURA ELÉTRICA EM DIVERSOS GINÁSIOS DO MUNICÍPIO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</si>
  <si>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</si>
  <si>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</si>
  <si>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</si>
  <si>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</si>
  <si>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</si>
  <si>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</si>
  <si>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</si>
  <si>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17/22</t>
  </si>
  <si>
    <t>Execução de Projetos para infraestrutura do loteamento Mar Verde</t>
  </si>
  <si>
    <t>A INICIAR</t>
  </si>
  <si>
    <t>251/22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</si>
  <si>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</si>
  <si>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</si>
  <si>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</si>
  <si>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</si>
  <si>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</si>
  <si>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</si>
  <si>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</si>
  <si>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SANEEL SERVIÇOS TERCEIRIZADOS LTDA -  CNPJ/MF nº 42.956.991/0001-20</t>
  </si>
  <si>
    <t>PROGRESSÃO CONSTRUÇÕES E CONSULTORIA EIRELI, CNPJ nº 29.183.206/0001-86</t>
  </si>
  <si>
    <t>GSK COMÉRCIO E INDÚSTRIA EIRELI, CNPJ/MF nº 30.622.265/0001-92</t>
  </si>
  <si>
    <t>JANGADA EMPREENDIMENTOS E PARTICIPAÇÕES LTDA, CNPJ/MF nº 01.417.854/0001-30</t>
  </si>
  <si>
    <t>ARAUCÁRIA SERVIÇOS DA CONSTRUÇÃO CIVIL LTDA, CNPJ/MF nº 11.662.234/0001-10</t>
  </si>
  <si>
    <t>SANECONS SANEAMENTO CONSTRUÇÃO E SERVIÇOS LTDA, CNPJ/MF nº 08.771.264/0001-50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</si>
  <si>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</si>
  <si>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</si>
  <si>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</si>
  <si>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</si>
  <si>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</si>
  <si>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</si>
  <si>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</si>
  <si>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AVC FIRE INSTALAÇÃO DE EQUIPAMENTOS EIRELI, inscrita no CNPJ/MF nº 37.134.629/0001-34</t>
  </si>
  <si>
    <t>PALÁCIO CONSTRUÇÕES LTDA, CNPJ nº 01.321.433/0001-01</t>
  </si>
  <si>
    <t>IVANTUIR BARBOSA PINTO, CNPJ nº 24.894.301/0001-74</t>
  </si>
  <si>
    <t>R. S. RAZUK CONSTRUÇÕES E PROJETOS ME, CNPJ nº 29.574.617/0001-00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</si>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</sst>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theme="1"/>
      <name val="Arial"/>
      <family val="2"/>
    </font>
    <font>
      <b/>
      <sz val="32"/>
      <color theme="1"/>
      <name val="Arial"/>
      <family val="2"/>
    </font>
    <font>
      <b/>
      <sz val="26"/>
      <color theme="1"/>
      <name val="Arial"/>
      <family val="2"/>
    </font>
    <font>
      <sz val="36"/>
      <color theme="1"/>
      <name val="Cambria"/>
      <family val="1"/>
      <scheme val="major"/>
    </font>
    <font>
      <sz val="20"/>
      <color rgb="FFFF0000"/>
      <name val="Arial"/>
      <family val="2"/>
    </font>
    <font>
      <b/>
      <sz val="12"/>
      <color theme="1"/>
      <name val="Arial"/>
      <family val="2"/>
    </font>
    <font>
      <sz val="2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5">
    <xf numFmtId="0" fontId="0" fillId="0" borderId="0" xfId="0"/>
    <xf numFmtId="0" fontId="23" fillId="2" borderId="0" xfId="0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wrapText="1"/>
    </xf>
    <xf numFmtId="43" fontId="24" fillId="0" borderId="0" xfId="1" applyFont="1"/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5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35" borderId="16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vertical="center" wrapText="1"/>
    </xf>
    <xf numFmtId="0" fontId="25" fillId="35" borderId="12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3" fontId="26" fillId="0" borderId="10" xfId="1" applyFont="1" applyFill="1" applyBorder="1" applyAlignment="1">
      <alignment horizontal="center" vertical="center" wrapText="1"/>
    </xf>
    <xf numFmtId="43" fontId="25" fillId="0" borderId="10" xfId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4" fontId="28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17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4" fontId="28" fillId="0" borderId="20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justify" vertical="center"/>
    </xf>
    <xf numFmtId="0" fontId="0" fillId="0" borderId="11" xfId="0" applyBorder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7" fillId="0" borderId="0" xfId="0" applyFont="1"/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4" fontId="28" fillId="0" borderId="10" xfId="46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3" fontId="27" fillId="0" borderId="10" xfId="1" applyFont="1" applyFill="1" applyBorder="1" applyAlignment="1">
      <alignment horizontal="center" vertical="center" wrapText="1"/>
    </xf>
    <xf numFmtId="9" fontId="27" fillId="0" borderId="10" xfId="45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/>
    </xf>
    <xf numFmtId="14" fontId="28" fillId="2" borderId="10" xfId="0" applyNumberFormat="1" applyFont="1" applyFill="1" applyBorder="1" applyAlignment="1">
      <alignment horizontal="center" vertical="center"/>
    </xf>
    <xf numFmtId="9" fontId="28" fillId="0" borderId="10" xfId="45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46" applyFont="1" applyFill="1" applyBorder="1" applyAlignment="1">
      <alignment horizontal="center" vertical="center"/>
    </xf>
    <xf numFmtId="8" fontId="28" fillId="0" borderId="10" xfId="46" applyNumberFormat="1" applyFont="1" applyFill="1" applyBorder="1" applyAlignment="1">
      <alignment horizontal="center" vertical="center"/>
    </xf>
    <xf numFmtId="14" fontId="28" fillId="0" borderId="14" xfId="0" applyNumberFormat="1" applyFont="1" applyFill="1" applyBorder="1" applyAlignment="1">
      <alignment horizontal="center" vertical="center" wrapText="1"/>
    </xf>
    <xf numFmtId="14" fontId="28" fillId="0" borderId="14" xfId="0" applyNumberFormat="1" applyFont="1" applyFill="1" applyBorder="1" applyAlignment="1">
      <alignment horizontal="center" vertical="center"/>
    </xf>
    <xf numFmtId="164" fontId="28" fillId="0" borderId="14" xfId="0" applyNumberFormat="1" applyFont="1" applyFill="1" applyBorder="1" applyAlignment="1">
      <alignment horizontal="center" vertical="center"/>
    </xf>
    <xf numFmtId="44" fontId="28" fillId="0" borderId="14" xfId="46" applyFont="1" applyFill="1" applyBorder="1" applyAlignment="1">
      <alignment horizontal="center" vertical="center" wrapText="1"/>
    </xf>
    <xf numFmtId="9" fontId="28" fillId="0" borderId="14" xfId="45" applyFont="1" applyFill="1" applyBorder="1" applyAlignment="1">
      <alignment horizontal="center" vertical="center" wrapText="1"/>
    </xf>
    <xf numFmtId="8" fontId="28" fillId="0" borderId="14" xfId="46" applyNumberFormat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/>
    </xf>
    <xf numFmtId="43" fontId="28" fillId="0" borderId="0" xfId="1" applyFont="1" applyFill="1" applyAlignment="1">
      <alignment horizontal="center" vertical="center"/>
    </xf>
    <xf numFmtId="9" fontId="28" fillId="0" borderId="0" xfId="45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44" fontId="28" fillId="0" borderId="10" xfId="46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/>
    </xf>
    <xf numFmtId="44" fontId="28" fillId="0" borderId="14" xfId="46" applyFont="1" applyFill="1" applyBorder="1" applyAlignment="1">
      <alignment horizontal="center" vertical="center" wrapText="1"/>
    </xf>
    <xf numFmtId="44" fontId="28" fillId="0" borderId="15" xfId="46" applyFont="1" applyFill="1" applyBorder="1" applyAlignment="1">
      <alignment horizontal="center" vertical="center" wrapText="1"/>
    </xf>
    <xf numFmtId="44" fontId="28" fillId="0" borderId="11" xfId="46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/>
    </xf>
    <xf numFmtId="43" fontId="28" fillId="0" borderId="10" xfId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9" fontId="36" fillId="0" borderId="10" xfId="45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8"/>
  <sheetViews>
    <sheetView tabSelected="1" view="pageBreakPreview" topLeftCell="D1" zoomScale="40" zoomScaleNormal="100" zoomScaleSheetLayoutView="40" workbookViewId="0">
      <selection activeCell="AF5" sqref="AF5"/>
    </sheetView>
  </sheetViews>
  <sheetFormatPr defaultRowHeight="90" customHeight="1"/>
  <cols>
    <col min="1" max="1" width="8.28515625" style="71" hidden="1" customWidth="1"/>
    <col min="2" max="2" width="20" style="71" hidden="1" customWidth="1"/>
    <col min="3" max="3" width="30.140625" style="72" hidden="1" customWidth="1"/>
    <col min="4" max="4" width="30.85546875" style="73" customWidth="1"/>
    <col min="5" max="5" width="28.140625" style="73" hidden="1" customWidth="1"/>
    <col min="6" max="6" width="26.42578125" style="73" customWidth="1"/>
    <col min="7" max="7" width="81.140625" style="18" customWidth="1"/>
    <col min="8" max="8" width="19.28515625" style="18" hidden="1" customWidth="1"/>
    <col min="9" max="9" width="37.85546875" style="18" hidden="1" customWidth="1"/>
    <col min="10" max="10" width="94.28515625" style="74" customWidth="1"/>
    <col min="11" max="11" width="34" style="135" customWidth="1"/>
    <col min="12" max="12" width="37.85546875" style="135" customWidth="1"/>
    <col min="13" max="13" width="30.7109375" style="135" hidden="1" customWidth="1"/>
    <col min="14" max="14" width="36.7109375" style="136" customWidth="1"/>
    <col min="15" max="15" width="36.7109375" style="137" customWidth="1"/>
    <col min="16" max="16" width="9.140625" style="138"/>
    <col min="17" max="17" width="25.85546875" style="138" bestFit="1" customWidth="1"/>
    <col min="18" max="29" width="9.140625" style="75"/>
    <col min="30" max="16384" width="9.140625" style="76"/>
  </cols>
  <sheetData>
    <row r="1" spans="1:29" s="11" customFormat="1" ht="162.75" customHeight="1">
      <c r="A1" s="161" t="s">
        <v>139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65" customFormat="1" ht="83.25" customHeight="1">
      <c r="A2" s="139"/>
      <c r="B2" s="139"/>
      <c r="C2" s="64"/>
      <c r="D2" s="155" t="s">
        <v>14</v>
      </c>
      <c r="E2" s="155"/>
      <c r="F2" s="155"/>
      <c r="G2" s="156"/>
      <c r="H2" s="156"/>
      <c r="I2" s="155"/>
      <c r="J2" s="155"/>
      <c r="K2" s="155"/>
      <c r="L2" s="155"/>
      <c r="M2" s="155"/>
      <c r="N2" s="155"/>
      <c r="O2" s="155"/>
    </row>
    <row r="3" spans="1:29" s="57" customFormat="1" ht="116.25" customHeight="1">
      <c r="A3" s="14"/>
      <c r="B3" s="14" t="s">
        <v>7</v>
      </c>
      <c r="C3" s="49" t="s">
        <v>10</v>
      </c>
      <c r="D3" s="15" t="s">
        <v>24</v>
      </c>
      <c r="E3" s="15" t="s">
        <v>6</v>
      </c>
      <c r="F3" s="77" t="s">
        <v>5</v>
      </c>
      <c r="G3" s="88" t="s">
        <v>50</v>
      </c>
      <c r="H3" s="89"/>
      <c r="I3" s="83" t="s">
        <v>1</v>
      </c>
      <c r="J3" s="15" t="s">
        <v>51</v>
      </c>
      <c r="K3" s="118" t="s">
        <v>52</v>
      </c>
      <c r="L3" s="118" t="s">
        <v>54</v>
      </c>
      <c r="M3" s="118" t="s">
        <v>5</v>
      </c>
      <c r="N3" s="119" t="s">
        <v>0</v>
      </c>
      <c r="O3" s="120" t="s">
        <v>53</v>
      </c>
      <c r="P3" s="121"/>
      <c r="Q3" s="121"/>
    </row>
    <row r="4" spans="1:29" s="24" customFormat="1" ht="116.25" customHeight="1">
      <c r="A4" s="34"/>
      <c r="B4" s="34"/>
      <c r="C4" s="34"/>
      <c r="D4" s="29" t="s">
        <v>39</v>
      </c>
      <c r="E4" s="29"/>
      <c r="F4" s="78" t="s">
        <v>40</v>
      </c>
      <c r="G4" s="90" t="s">
        <v>38</v>
      </c>
      <c r="H4" s="89"/>
      <c r="I4" s="84"/>
      <c r="J4" s="141" t="s">
        <v>174</v>
      </c>
      <c r="K4" s="122">
        <v>44529</v>
      </c>
      <c r="L4" s="123">
        <v>44878</v>
      </c>
      <c r="M4" s="115">
        <f>L4+60</f>
        <v>44938</v>
      </c>
      <c r="N4" s="112">
        <v>254174.81</v>
      </c>
      <c r="O4" s="124" t="s">
        <v>144</v>
      </c>
      <c r="P4" s="41"/>
      <c r="Q4" s="41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69" customFormat="1" ht="90" customHeight="1">
      <c r="C5" s="68"/>
      <c r="D5" s="62" t="s">
        <v>57</v>
      </c>
      <c r="E5" s="70"/>
      <c r="F5" s="79" t="s">
        <v>58</v>
      </c>
      <c r="G5" s="90" t="s">
        <v>109</v>
      </c>
      <c r="H5" s="89"/>
      <c r="I5" s="85"/>
      <c r="J5" s="141" t="s">
        <v>173</v>
      </c>
      <c r="K5" s="122">
        <v>44687</v>
      </c>
      <c r="L5" s="122">
        <f>K5+180</f>
        <v>44867</v>
      </c>
      <c r="M5" s="122"/>
      <c r="N5" s="112">
        <v>258418.22</v>
      </c>
      <c r="O5" s="124" t="s">
        <v>144</v>
      </c>
      <c r="P5" s="73"/>
      <c r="Q5" s="73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s="23" customFormat="1" ht="41.25" customHeight="1">
      <c r="A6" s="39"/>
      <c r="B6" s="39"/>
      <c r="C6" s="39"/>
      <c r="D6" s="157" t="s">
        <v>59</v>
      </c>
      <c r="E6" s="62"/>
      <c r="F6" s="158" t="s">
        <v>60</v>
      </c>
      <c r="G6" s="159" t="s">
        <v>110</v>
      </c>
      <c r="H6" s="89"/>
      <c r="I6" s="84"/>
      <c r="J6" s="160" t="s">
        <v>175</v>
      </c>
      <c r="K6" s="154">
        <v>44697</v>
      </c>
      <c r="L6" s="154">
        <f>K6+180</f>
        <v>44877</v>
      </c>
      <c r="M6" s="150">
        <f>L6+60</f>
        <v>44937</v>
      </c>
      <c r="N6" s="163">
        <v>212156.16999999998</v>
      </c>
      <c r="O6" s="166" t="s">
        <v>144</v>
      </c>
      <c r="P6" s="41"/>
      <c r="Q6" s="41"/>
    </row>
    <row r="7" spans="1:29" s="23" customFormat="1" ht="41.25" customHeight="1">
      <c r="D7" s="157"/>
      <c r="E7" s="62"/>
      <c r="F7" s="158"/>
      <c r="G7" s="159"/>
      <c r="H7" s="89"/>
      <c r="I7" s="84"/>
      <c r="J7" s="160"/>
      <c r="K7" s="154"/>
      <c r="L7" s="154"/>
      <c r="M7" s="150"/>
      <c r="N7" s="164"/>
      <c r="O7" s="166"/>
      <c r="P7" s="41"/>
      <c r="Q7" s="41"/>
    </row>
    <row r="8" spans="1:29" s="40" customFormat="1" ht="41.25" customHeight="1">
      <c r="D8" s="157"/>
      <c r="E8" s="62"/>
      <c r="F8" s="158"/>
      <c r="G8" s="159"/>
      <c r="H8" s="89"/>
      <c r="I8" s="84"/>
      <c r="J8" s="160"/>
      <c r="K8" s="154"/>
      <c r="L8" s="154"/>
      <c r="M8" s="150"/>
      <c r="N8" s="165"/>
      <c r="O8" s="166"/>
      <c r="P8" s="41"/>
      <c r="Q8" s="41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3" customFormat="1" ht="41.25" customHeight="1">
      <c r="A9" s="39"/>
      <c r="B9" s="39"/>
      <c r="C9" s="39"/>
      <c r="D9" s="157" t="s">
        <v>61</v>
      </c>
      <c r="E9" s="62"/>
      <c r="F9" s="158" t="s">
        <v>62</v>
      </c>
      <c r="G9" s="159" t="s">
        <v>111</v>
      </c>
      <c r="H9" s="89"/>
      <c r="I9" s="84"/>
      <c r="J9" s="160" t="s">
        <v>186</v>
      </c>
      <c r="K9" s="154">
        <v>44736</v>
      </c>
      <c r="L9" s="154">
        <f>K9+180</f>
        <v>44916</v>
      </c>
      <c r="M9" s="150">
        <f>L9+60</f>
        <v>44976</v>
      </c>
      <c r="N9" s="163">
        <v>189415.56</v>
      </c>
      <c r="O9" s="166" t="s">
        <v>144</v>
      </c>
      <c r="P9" s="41"/>
      <c r="Q9" s="41"/>
    </row>
    <row r="10" spans="1:29" s="23" customFormat="1" ht="41.25" customHeight="1">
      <c r="D10" s="157"/>
      <c r="E10" s="62"/>
      <c r="F10" s="158"/>
      <c r="G10" s="159"/>
      <c r="H10" s="89"/>
      <c r="I10" s="84"/>
      <c r="J10" s="160"/>
      <c r="K10" s="154"/>
      <c r="L10" s="154"/>
      <c r="M10" s="150"/>
      <c r="N10" s="164"/>
      <c r="O10" s="166"/>
      <c r="P10" s="41"/>
      <c r="Q10" s="41"/>
    </row>
    <row r="11" spans="1:29" s="40" customFormat="1" ht="41.25" customHeight="1">
      <c r="D11" s="157"/>
      <c r="E11" s="62"/>
      <c r="F11" s="158"/>
      <c r="G11" s="159"/>
      <c r="H11" s="89"/>
      <c r="I11" s="84"/>
      <c r="J11" s="160"/>
      <c r="K11" s="154"/>
      <c r="L11" s="154"/>
      <c r="M11" s="150"/>
      <c r="N11" s="165"/>
      <c r="O11" s="166"/>
      <c r="P11" s="41"/>
      <c r="Q11" s="41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s="23" customFormat="1" ht="106.5" customHeight="1">
      <c r="A12" s="39"/>
      <c r="B12" s="39"/>
      <c r="C12" s="39"/>
      <c r="D12" s="62" t="s">
        <v>63</v>
      </c>
      <c r="E12" s="62"/>
      <c r="F12" s="79" t="s">
        <v>64</v>
      </c>
      <c r="G12" s="90" t="s">
        <v>112</v>
      </c>
      <c r="H12" s="89"/>
      <c r="I12" s="84"/>
      <c r="J12" s="144" t="s">
        <v>176</v>
      </c>
      <c r="K12" s="122">
        <v>44707</v>
      </c>
      <c r="L12" s="122">
        <f>K12+365</f>
        <v>45072</v>
      </c>
      <c r="M12" s="115">
        <f>L12+60</f>
        <v>45132</v>
      </c>
      <c r="N12" s="112">
        <v>316188.94</v>
      </c>
      <c r="O12" s="124" t="s">
        <v>144</v>
      </c>
      <c r="P12" s="41"/>
      <c r="Q12" s="41"/>
    </row>
    <row r="13" spans="1:29" s="23" customFormat="1" ht="106.5" customHeight="1">
      <c r="A13" s="39"/>
      <c r="B13" s="39"/>
      <c r="C13" s="39"/>
      <c r="D13" s="62" t="s">
        <v>65</v>
      </c>
      <c r="E13" s="62"/>
      <c r="F13" s="79" t="s">
        <v>66</v>
      </c>
      <c r="G13" s="90" t="s">
        <v>113</v>
      </c>
      <c r="H13" s="89"/>
      <c r="I13" s="84"/>
      <c r="J13" s="144" t="s">
        <v>177</v>
      </c>
      <c r="K13" s="122">
        <v>44721</v>
      </c>
      <c r="L13" s="122">
        <f>K13+180</f>
        <v>44901</v>
      </c>
      <c r="M13" s="115">
        <f>L13+60</f>
        <v>44961</v>
      </c>
      <c r="N13" s="112">
        <v>308093.27</v>
      </c>
      <c r="O13" s="124" t="s">
        <v>144</v>
      </c>
      <c r="P13" s="41"/>
      <c r="Q13" s="41"/>
    </row>
    <row r="14" spans="1:29" s="23" customFormat="1" ht="106.5" customHeight="1">
      <c r="D14" s="62" t="s">
        <v>95</v>
      </c>
      <c r="E14" s="62"/>
      <c r="F14" s="79" t="s">
        <v>97</v>
      </c>
      <c r="G14" s="90" t="s">
        <v>114</v>
      </c>
      <c r="H14" s="89"/>
      <c r="I14" s="84"/>
      <c r="J14" s="143" t="s">
        <v>187</v>
      </c>
      <c r="K14" s="125">
        <v>44865</v>
      </c>
      <c r="L14" s="115">
        <f>K14+365</f>
        <v>45230</v>
      </c>
      <c r="M14" s="115"/>
      <c r="N14" s="112">
        <v>316070.48</v>
      </c>
      <c r="O14" s="124">
        <v>0.15</v>
      </c>
      <c r="P14" s="41"/>
      <c r="Q14" s="41"/>
    </row>
    <row r="15" spans="1:29" s="23" customFormat="1" ht="106.5" customHeight="1">
      <c r="D15" s="62" t="s">
        <v>96</v>
      </c>
      <c r="E15" s="62"/>
      <c r="F15" s="79" t="s">
        <v>98</v>
      </c>
      <c r="G15" s="90" t="s">
        <v>115</v>
      </c>
      <c r="H15" s="89"/>
      <c r="I15" s="84"/>
      <c r="J15" s="144" t="s">
        <v>188</v>
      </c>
      <c r="K15" s="125">
        <v>44865</v>
      </c>
      <c r="L15" s="115">
        <f>K15+365</f>
        <v>45230</v>
      </c>
      <c r="M15" s="115"/>
      <c r="N15" s="112">
        <v>315809.34000000003</v>
      </c>
      <c r="O15" s="124">
        <v>0</v>
      </c>
      <c r="P15" s="41"/>
      <c r="Q15" s="41"/>
    </row>
    <row r="16" spans="1:29" s="23" customFormat="1" ht="106.5" customHeight="1">
      <c r="D16" s="62" t="s">
        <v>99</v>
      </c>
      <c r="E16" s="62"/>
      <c r="F16" s="79" t="s">
        <v>100</v>
      </c>
      <c r="G16" s="90" t="s">
        <v>116</v>
      </c>
      <c r="H16" s="89"/>
      <c r="I16" s="84"/>
      <c r="J16" s="60" t="s">
        <v>101</v>
      </c>
      <c r="K16" s="122">
        <v>44784</v>
      </c>
      <c r="L16" s="122">
        <f>K16+183</f>
        <v>44967</v>
      </c>
      <c r="M16" s="115"/>
      <c r="N16" s="112">
        <v>299332.53000000003</v>
      </c>
      <c r="O16" s="124">
        <v>0.8</v>
      </c>
      <c r="P16" s="41"/>
      <c r="Q16" s="41"/>
    </row>
    <row r="17" spans="1:29" s="23" customFormat="1" ht="106.5" customHeight="1">
      <c r="D17" s="62" t="s">
        <v>107</v>
      </c>
      <c r="E17" s="62"/>
      <c r="F17" s="79" t="s">
        <v>108</v>
      </c>
      <c r="G17" s="90" t="s">
        <v>117</v>
      </c>
      <c r="H17" s="89"/>
      <c r="I17" s="84"/>
      <c r="J17" s="144" t="s">
        <v>189</v>
      </c>
      <c r="K17" s="122">
        <v>44833</v>
      </c>
      <c r="L17" s="122">
        <v>44924</v>
      </c>
      <c r="M17" s="115"/>
      <c r="N17" s="112">
        <v>319799.46000000002</v>
      </c>
      <c r="O17" s="124" t="s">
        <v>144</v>
      </c>
      <c r="P17" s="41"/>
      <c r="Q17" s="41"/>
    </row>
    <row r="18" spans="1:29" s="23" customFormat="1" ht="106.5" customHeight="1">
      <c r="D18" s="109" t="s">
        <v>162</v>
      </c>
      <c r="E18" s="109"/>
      <c r="F18" s="110" t="s">
        <v>165</v>
      </c>
      <c r="G18" s="117" t="s">
        <v>163</v>
      </c>
      <c r="H18" s="89"/>
      <c r="I18" s="84"/>
      <c r="J18" s="144" t="s">
        <v>178</v>
      </c>
      <c r="K18" s="122">
        <v>44882</v>
      </c>
      <c r="L18" s="122">
        <f>K18+182.5</f>
        <v>45064.5</v>
      </c>
      <c r="M18" s="115"/>
      <c r="N18" s="112">
        <v>244784.52</v>
      </c>
      <c r="O18" s="124" t="s">
        <v>164</v>
      </c>
      <c r="P18" s="41"/>
      <c r="Q18" s="41"/>
    </row>
    <row r="19" spans="1:29" s="23" customFormat="1" ht="106.5" customHeight="1">
      <c r="D19" s="109" t="s">
        <v>166</v>
      </c>
      <c r="E19" s="109"/>
      <c r="F19" s="110" t="s">
        <v>167</v>
      </c>
      <c r="G19" s="140" t="s">
        <v>168</v>
      </c>
      <c r="H19" s="89"/>
      <c r="I19" s="84"/>
      <c r="J19" s="144" t="s">
        <v>179</v>
      </c>
      <c r="K19" s="122">
        <v>44889</v>
      </c>
      <c r="L19" s="122">
        <f>K19+91.25</f>
        <v>44980.25</v>
      </c>
      <c r="M19" s="115"/>
      <c r="N19" s="112">
        <v>198338.83</v>
      </c>
      <c r="O19" s="124">
        <v>0.7</v>
      </c>
      <c r="P19" s="41"/>
      <c r="Q19" s="41"/>
    </row>
    <row r="20" spans="1:29" s="23" customFormat="1" ht="106.5" customHeight="1">
      <c r="D20" s="103" t="s">
        <v>147</v>
      </c>
      <c r="E20" s="103"/>
      <c r="F20" s="104" t="s">
        <v>148</v>
      </c>
      <c r="G20" s="140" t="s">
        <v>169</v>
      </c>
      <c r="H20" s="89"/>
      <c r="I20" s="84"/>
      <c r="J20" s="144" t="s">
        <v>180</v>
      </c>
      <c r="K20" s="122">
        <v>44881</v>
      </c>
      <c r="L20" s="122">
        <f>K20+183</f>
        <v>45064</v>
      </c>
      <c r="M20" s="115"/>
      <c r="N20" s="112">
        <v>299000.65999999997</v>
      </c>
      <c r="O20" s="124">
        <v>0.03</v>
      </c>
      <c r="P20" s="41"/>
      <c r="Q20" s="41"/>
    </row>
    <row r="21" spans="1:29" s="18" customFormat="1" ht="116.25" customHeight="1">
      <c r="A21" s="61">
        <v>27</v>
      </c>
      <c r="B21" s="61" t="s">
        <v>8</v>
      </c>
      <c r="C21" s="42" t="s">
        <v>17</v>
      </c>
      <c r="D21" s="61" t="s">
        <v>19</v>
      </c>
      <c r="E21" s="61"/>
      <c r="F21" s="80" t="s">
        <v>20</v>
      </c>
      <c r="G21" s="91" t="s">
        <v>25</v>
      </c>
      <c r="H21" s="89"/>
      <c r="I21" s="86" t="e">
        <f>#REF!+#REF!</f>
        <v>#REF!</v>
      </c>
      <c r="J21" s="142" t="s">
        <v>184</v>
      </c>
      <c r="K21" s="114">
        <v>43850</v>
      </c>
      <c r="L21" s="123">
        <v>44813</v>
      </c>
      <c r="M21" s="115">
        <f>L21</f>
        <v>44813</v>
      </c>
      <c r="N21" s="112">
        <v>1277111.22</v>
      </c>
      <c r="O21" s="113" t="s">
        <v>145</v>
      </c>
      <c r="P21" s="74"/>
      <c r="Q21" s="74"/>
    </row>
    <row r="22" spans="1:29" s="66" customFormat="1" ht="116.25" customHeight="1">
      <c r="A22" s="35"/>
      <c r="B22" s="35"/>
      <c r="C22" s="42" t="s">
        <v>21</v>
      </c>
      <c r="D22" s="61" t="s">
        <v>22</v>
      </c>
      <c r="E22" s="61"/>
      <c r="F22" s="63" t="s">
        <v>23</v>
      </c>
      <c r="G22" s="116" t="s">
        <v>118</v>
      </c>
      <c r="H22" s="89"/>
      <c r="I22" s="86" t="e">
        <f>#REF!+#REF!</f>
        <v>#REF!</v>
      </c>
      <c r="J22" s="142" t="s">
        <v>185</v>
      </c>
      <c r="K22" s="114">
        <v>44069</v>
      </c>
      <c r="L22" s="122">
        <v>44831</v>
      </c>
      <c r="M22" s="115">
        <v>44766</v>
      </c>
      <c r="N22" s="112">
        <v>2050575.45</v>
      </c>
      <c r="O22" s="113" t="s">
        <v>146</v>
      </c>
      <c r="P22" s="74"/>
      <c r="Q22" s="74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s="60" customFormat="1" ht="116.25" customHeight="1">
      <c r="A23" s="61"/>
      <c r="B23" s="61"/>
      <c r="C23" s="61" t="s">
        <v>26</v>
      </c>
      <c r="D23" s="61" t="s">
        <v>27</v>
      </c>
      <c r="E23" s="61"/>
      <c r="F23" s="63" t="s">
        <v>28</v>
      </c>
      <c r="G23" s="90" t="s">
        <v>119</v>
      </c>
      <c r="H23" s="89"/>
      <c r="I23" s="86"/>
      <c r="J23" s="142" t="s">
        <v>190</v>
      </c>
      <c r="K23" s="114">
        <v>44466</v>
      </c>
      <c r="L23" s="122">
        <v>44889</v>
      </c>
      <c r="M23" s="115">
        <v>44768</v>
      </c>
      <c r="N23" s="126">
        <v>1199625.5900000001</v>
      </c>
      <c r="O23" s="124">
        <v>0.75</v>
      </c>
      <c r="P23" s="111"/>
      <c r="Q23" s="111"/>
    </row>
    <row r="24" spans="1:29" s="18" customFormat="1" ht="116.25" customHeight="1">
      <c r="A24" s="61"/>
      <c r="B24" s="61"/>
      <c r="C24" s="63" t="s">
        <v>16</v>
      </c>
      <c r="D24" s="61" t="s">
        <v>29</v>
      </c>
      <c r="E24" s="61"/>
      <c r="F24" s="63" t="s">
        <v>37</v>
      </c>
      <c r="G24" s="91" t="s">
        <v>120</v>
      </c>
      <c r="H24" s="89"/>
      <c r="I24" s="86" t="e">
        <f>#REF!+#REF!</f>
        <v>#REF!</v>
      </c>
      <c r="J24" s="142" t="s">
        <v>191</v>
      </c>
      <c r="K24" s="122">
        <v>44466</v>
      </c>
      <c r="L24" s="122">
        <f>K24+365+180-30</f>
        <v>44981</v>
      </c>
      <c r="M24" s="115">
        <f>L24+60</f>
        <v>45041</v>
      </c>
      <c r="N24" s="112">
        <v>2232543.33</v>
      </c>
      <c r="O24" s="113">
        <v>0.9</v>
      </c>
      <c r="P24" s="74"/>
      <c r="Q24" s="74"/>
    </row>
    <row r="25" spans="1:29" s="18" customFormat="1" ht="116.25" customHeight="1">
      <c r="A25" s="61"/>
      <c r="B25" s="61"/>
      <c r="C25" s="63"/>
      <c r="D25" s="61" t="s">
        <v>87</v>
      </c>
      <c r="E25" s="61"/>
      <c r="F25" s="63" t="s">
        <v>88</v>
      </c>
      <c r="G25" s="91" t="s">
        <v>121</v>
      </c>
      <c r="H25" s="89"/>
      <c r="I25" s="86"/>
      <c r="J25" s="142" t="s">
        <v>187</v>
      </c>
      <c r="K25" s="122">
        <v>44746</v>
      </c>
      <c r="L25" s="122">
        <v>44988</v>
      </c>
      <c r="M25" s="115"/>
      <c r="N25" s="112">
        <v>1391080.62</v>
      </c>
      <c r="O25" s="113">
        <v>0.7</v>
      </c>
      <c r="P25" s="74"/>
      <c r="Q25" s="74"/>
    </row>
    <row r="26" spans="1:29" s="18" customFormat="1" ht="45.75" customHeight="1">
      <c r="A26" s="151"/>
      <c r="B26" s="151"/>
      <c r="C26" s="152"/>
      <c r="D26" s="151" t="s">
        <v>71</v>
      </c>
      <c r="E26" s="61"/>
      <c r="F26" s="153" t="s">
        <v>67</v>
      </c>
      <c r="G26" s="147" t="s">
        <v>122</v>
      </c>
      <c r="H26" s="89"/>
      <c r="I26" s="86"/>
      <c r="J26" s="148" t="s">
        <v>191</v>
      </c>
      <c r="K26" s="149">
        <v>44733</v>
      </c>
      <c r="L26" s="154">
        <f>K26+180+62</f>
        <v>44975</v>
      </c>
      <c r="M26" s="150">
        <f>L26+60</f>
        <v>45035</v>
      </c>
      <c r="N26" s="145">
        <v>530679.47</v>
      </c>
      <c r="O26" s="146">
        <v>0.6</v>
      </c>
      <c r="P26" s="74"/>
      <c r="Q26" s="74"/>
    </row>
    <row r="27" spans="1:29" s="18" customFormat="1" ht="45.75" customHeight="1">
      <c r="A27" s="151"/>
      <c r="B27" s="151"/>
      <c r="C27" s="152"/>
      <c r="D27" s="151"/>
      <c r="E27" s="61"/>
      <c r="F27" s="153"/>
      <c r="G27" s="147"/>
      <c r="H27" s="89"/>
      <c r="I27" s="87"/>
      <c r="J27" s="148"/>
      <c r="K27" s="149"/>
      <c r="L27" s="154"/>
      <c r="M27" s="150"/>
      <c r="N27" s="145"/>
      <c r="O27" s="146"/>
      <c r="P27" s="74"/>
      <c r="Q27" s="74"/>
    </row>
    <row r="28" spans="1:29" s="18" customFormat="1" ht="45.75" customHeight="1">
      <c r="A28" s="151"/>
      <c r="B28" s="151"/>
      <c r="C28" s="152"/>
      <c r="D28" s="151"/>
      <c r="E28" s="61"/>
      <c r="F28" s="153"/>
      <c r="G28" s="147"/>
      <c r="H28" s="89"/>
      <c r="I28" s="87"/>
      <c r="J28" s="148"/>
      <c r="K28" s="149"/>
      <c r="L28" s="154"/>
      <c r="M28" s="150"/>
      <c r="N28" s="145"/>
      <c r="O28" s="146"/>
      <c r="P28" s="74"/>
      <c r="Q28" s="74"/>
    </row>
    <row r="29" spans="1:29" s="23" customFormat="1" ht="86.25" customHeight="1">
      <c r="A29" s="41"/>
      <c r="B29" s="41"/>
      <c r="C29" s="41"/>
      <c r="D29" s="61" t="s">
        <v>92</v>
      </c>
      <c r="E29" s="61"/>
      <c r="F29" s="81" t="s">
        <v>67</v>
      </c>
      <c r="G29" s="90" t="s">
        <v>123</v>
      </c>
      <c r="H29" s="89"/>
      <c r="I29" s="86"/>
      <c r="J29" s="60" t="s">
        <v>47</v>
      </c>
      <c r="K29" s="114">
        <v>44683</v>
      </c>
      <c r="L29" s="122">
        <f>K29+180+63</f>
        <v>44926</v>
      </c>
      <c r="M29" s="115">
        <f>L29+60</f>
        <v>44986</v>
      </c>
      <c r="N29" s="126">
        <v>1531278.41</v>
      </c>
      <c r="O29" s="124" t="s">
        <v>144</v>
      </c>
      <c r="P29" s="41"/>
      <c r="Q29" s="41"/>
    </row>
    <row r="30" spans="1:29" s="18" customFormat="1" ht="45.75" customHeight="1">
      <c r="A30" s="151"/>
      <c r="B30" s="151"/>
      <c r="C30" s="152"/>
      <c r="D30" s="151" t="s">
        <v>72</v>
      </c>
      <c r="E30" s="61"/>
      <c r="F30" s="153" t="s">
        <v>73</v>
      </c>
      <c r="G30" s="147" t="s">
        <v>124</v>
      </c>
      <c r="H30" s="89"/>
      <c r="I30" s="86"/>
      <c r="J30" s="148" t="s">
        <v>187</v>
      </c>
      <c r="K30" s="149">
        <v>44718</v>
      </c>
      <c r="L30" s="154">
        <f>K30+365</f>
        <v>45083</v>
      </c>
      <c r="M30" s="150">
        <f>L30+60</f>
        <v>45143</v>
      </c>
      <c r="N30" s="145">
        <v>1293327.3999999999</v>
      </c>
      <c r="O30" s="146">
        <v>0.65</v>
      </c>
      <c r="P30" s="74"/>
      <c r="Q30" s="74"/>
    </row>
    <row r="31" spans="1:29" s="18" customFormat="1" ht="45.75" customHeight="1">
      <c r="A31" s="151"/>
      <c r="B31" s="151"/>
      <c r="C31" s="152"/>
      <c r="D31" s="151"/>
      <c r="E31" s="61"/>
      <c r="F31" s="153"/>
      <c r="G31" s="147"/>
      <c r="H31" s="89"/>
      <c r="I31" s="87"/>
      <c r="J31" s="148"/>
      <c r="K31" s="149"/>
      <c r="L31" s="154"/>
      <c r="M31" s="150"/>
      <c r="N31" s="145"/>
      <c r="O31" s="146"/>
      <c r="P31" s="74"/>
      <c r="Q31" s="74"/>
    </row>
    <row r="32" spans="1:29" s="18" customFormat="1" ht="45.75" customHeight="1">
      <c r="A32" s="151"/>
      <c r="B32" s="151"/>
      <c r="C32" s="152"/>
      <c r="D32" s="151"/>
      <c r="E32" s="61"/>
      <c r="F32" s="153"/>
      <c r="G32" s="147"/>
      <c r="H32" s="89"/>
      <c r="I32" s="87"/>
      <c r="J32" s="148"/>
      <c r="K32" s="149"/>
      <c r="L32" s="154"/>
      <c r="M32" s="150"/>
      <c r="N32" s="145"/>
      <c r="O32" s="146"/>
      <c r="P32" s="74"/>
      <c r="Q32" s="74"/>
    </row>
    <row r="33" spans="1:29" s="18" customFormat="1" ht="45.75" customHeight="1">
      <c r="A33" s="151"/>
      <c r="B33" s="151"/>
      <c r="C33" s="152"/>
      <c r="D33" s="151" t="s">
        <v>74</v>
      </c>
      <c r="E33" s="61"/>
      <c r="F33" s="153" t="s">
        <v>75</v>
      </c>
      <c r="G33" s="147" t="s">
        <v>125</v>
      </c>
      <c r="H33" s="89"/>
      <c r="I33" s="86"/>
      <c r="J33" s="148" t="s">
        <v>192</v>
      </c>
      <c r="K33" s="149" t="s">
        <v>86</v>
      </c>
      <c r="L33" s="150"/>
      <c r="M33" s="150"/>
      <c r="N33" s="145">
        <v>1324678.76</v>
      </c>
      <c r="O33" s="146">
        <v>0</v>
      </c>
      <c r="P33" s="74"/>
      <c r="Q33" s="74"/>
    </row>
    <row r="34" spans="1:29" s="18" customFormat="1" ht="45.75" customHeight="1">
      <c r="A34" s="151"/>
      <c r="B34" s="151"/>
      <c r="C34" s="152"/>
      <c r="D34" s="151"/>
      <c r="E34" s="61"/>
      <c r="F34" s="153"/>
      <c r="G34" s="147"/>
      <c r="H34" s="89"/>
      <c r="I34" s="87"/>
      <c r="J34" s="148"/>
      <c r="K34" s="149"/>
      <c r="L34" s="150"/>
      <c r="M34" s="150"/>
      <c r="N34" s="145"/>
      <c r="O34" s="146"/>
      <c r="P34" s="74"/>
      <c r="Q34" s="74"/>
    </row>
    <row r="35" spans="1:29" s="18" customFormat="1" ht="45.75" customHeight="1">
      <c r="A35" s="151"/>
      <c r="B35" s="151"/>
      <c r="C35" s="152"/>
      <c r="D35" s="151"/>
      <c r="E35" s="61"/>
      <c r="F35" s="153"/>
      <c r="G35" s="147"/>
      <c r="H35" s="89"/>
      <c r="I35" s="87"/>
      <c r="J35" s="148"/>
      <c r="K35" s="149"/>
      <c r="L35" s="150"/>
      <c r="M35" s="150"/>
      <c r="N35" s="145"/>
      <c r="O35" s="146"/>
      <c r="P35" s="74"/>
      <c r="Q35" s="74"/>
    </row>
    <row r="36" spans="1:29" s="18" customFormat="1" ht="45.75" customHeight="1">
      <c r="A36" s="151"/>
      <c r="B36" s="151"/>
      <c r="C36" s="152"/>
      <c r="D36" s="151" t="s">
        <v>76</v>
      </c>
      <c r="E36" s="61"/>
      <c r="F36" s="153" t="s">
        <v>77</v>
      </c>
      <c r="G36" s="147" t="s">
        <v>126</v>
      </c>
      <c r="H36" s="89"/>
      <c r="I36" s="86"/>
      <c r="J36" s="148" t="s">
        <v>191</v>
      </c>
      <c r="K36" s="149">
        <v>44726</v>
      </c>
      <c r="L36" s="150">
        <v>45092</v>
      </c>
      <c r="M36" s="150">
        <f>L36+60</f>
        <v>45152</v>
      </c>
      <c r="N36" s="145">
        <v>349158.34</v>
      </c>
      <c r="O36" s="146">
        <v>0.1</v>
      </c>
      <c r="P36" s="74"/>
      <c r="Q36" s="74"/>
    </row>
    <row r="37" spans="1:29" s="18" customFormat="1" ht="45.75" customHeight="1">
      <c r="A37" s="151"/>
      <c r="B37" s="151"/>
      <c r="C37" s="152"/>
      <c r="D37" s="151"/>
      <c r="E37" s="61"/>
      <c r="F37" s="153"/>
      <c r="G37" s="147"/>
      <c r="H37" s="89"/>
      <c r="I37" s="87"/>
      <c r="J37" s="148"/>
      <c r="K37" s="149"/>
      <c r="L37" s="150"/>
      <c r="M37" s="150"/>
      <c r="N37" s="145"/>
      <c r="O37" s="146"/>
      <c r="P37" s="74"/>
      <c r="Q37" s="74"/>
    </row>
    <row r="38" spans="1:29" s="18" customFormat="1" ht="45.75" customHeight="1">
      <c r="A38" s="151"/>
      <c r="B38" s="151"/>
      <c r="C38" s="152"/>
      <c r="D38" s="151"/>
      <c r="E38" s="61"/>
      <c r="F38" s="153"/>
      <c r="G38" s="147"/>
      <c r="H38" s="89"/>
      <c r="I38" s="87"/>
      <c r="J38" s="148"/>
      <c r="K38" s="149"/>
      <c r="L38" s="150"/>
      <c r="M38" s="150"/>
      <c r="N38" s="145"/>
      <c r="O38" s="146"/>
      <c r="P38" s="74"/>
      <c r="Q38" s="74"/>
    </row>
    <row r="39" spans="1:29" s="18" customFormat="1" ht="116.25" customHeight="1">
      <c r="A39" s="36"/>
      <c r="B39" s="36"/>
      <c r="C39" s="43"/>
      <c r="D39" s="61" t="s">
        <v>90</v>
      </c>
      <c r="E39" s="61"/>
      <c r="F39" s="82" t="s">
        <v>89</v>
      </c>
      <c r="G39" s="91" t="s">
        <v>127</v>
      </c>
      <c r="H39" s="89"/>
      <c r="I39" s="86"/>
      <c r="J39" s="142" t="s">
        <v>191</v>
      </c>
      <c r="K39" s="114" t="s">
        <v>91</v>
      </c>
      <c r="L39" s="115"/>
      <c r="M39" s="115"/>
      <c r="N39" s="126">
        <v>2178279.9700000002</v>
      </c>
      <c r="O39" s="113">
        <v>0</v>
      </c>
      <c r="P39" s="74"/>
      <c r="Q39" s="74"/>
    </row>
    <row r="40" spans="1:29" s="18" customFormat="1" ht="116.25" customHeight="1">
      <c r="A40" s="61"/>
      <c r="B40" s="61"/>
      <c r="C40" s="63"/>
      <c r="D40" s="61" t="s">
        <v>102</v>
      </c>
      <c r="E40" s="61"/>
      <c r="F40" s="81" t="s">
        <v>104</v>
      </c>
      <c r="G40" s="91" t="s">
        <v>128</v>
      </c>
      <c r="H40" s="89"/>
      <c r="I40" s="86"/>
      <c r="J40" s="144" t="s">
        <v>190</v>
      </c>
      <c r="K40" s="114">
        <v>44781</v>
      </c>
      <c r="L40" s="122">
        <f>K40+244</f>
        <v>45025</v>
      </c>
      <c r="M40" s="115"/>
      <c r="N40" s="126">
        <v>892697.88</v>
      </c>
      <c r="O40" s="113">
        <v>0.4</v>
      </c>
      <c r="P40" s="74"/>
      <c r="Q40" s="74"/>
    </row>
    <row r="41" spans="1:29" s="18" customFormat="1" ht="116.25" customHeight="1">
      <c r="A41" s="61"/>
      <c r="B41" s="61"/>
      <c r="C41" s="63"/>
      <c r="D41" s="61" t="s">
        <v>103</v>
      </c>
      <c r="E41" s="61"/>
      <c r="F41" s="81" t="s">
        <v>105</v>
      </c>
      <c r="G41" s="91" t="s">
        <v>129</v>
      </c>
      <c r="H41" s="89"/>
      <c r="I41" s="86"/>
      <c r="J41" s="144" t="s">
        <v>184</v>
      </c>
      <c r="K41" s="114">
        <v>44784</v>
      </c>
      <c r="L41" s="122">
        <f>K41+183</f>
        <v>44967</v>
      </c>
      <c r="M41" s="115"/>
      <c r="N41" s="126">
        <v>2262936.09</v>
      </c>
      <c r="O41" s="113">
        <v>0.7</v>
      </c>
      <c r="P41" s="74"/>
      <c r="Q41" s="74"/>
    </row>
    <row r="42" spans="1:29" s="18" customFormat="1" ht="116.25" customHeight="1">
      <c r="A42" s="95"/>
      <c r="B42" s="95"/>
      <c r="C42" s="96"/>
      <c r="D42" s="106" t="s">
        <v>149</v>
      </c>
      <c r="E42" s="102"/>
      <c r="F42" s="107" t="s">
        <v>150</v>
      </c>
      <c r="G42" s="105" t="s">
        <v>151</v>
      </c>
      <c r="H42" s="89"/>
      <c r="I42" s="86"/>
      <c r="J42" s="144" t="s">
        <v>198</v>
      </c>
      <c r="K42" s="114">
        <v>44883</v>
      </c>
      <c r="L42" s="122">
        <f>K42+183</f>
        <v>45066</v>
      </c>
      <c r="M42" s="115"/>
      <c r="N42" s="127">
        <v>3101478.83</v>
      </c>
      <c r="O42" s="113">
        <v>0.05</v>
      </c>
      <c r="P42" s="74"/>
      <c r="Q42" s="74"/>
    </row>
    <row r="43" spans="1:29" s="18" customFormat="1" ht="116.25" customHeight="1">
      <c r="A43" s="95"/>
      <c r="B43" s="95"/>
      <c r="C43" s="96"/>
      <c r="D43" s="106" t="s">
        <v>152</v>
      </c>
      <c r="E43" s="102"/>
      <c r="F43" s="107" t="s">
        <v>153</v>
      </c>
      <c r="G43" s="105" t="s">
        <v>154</v>
      </c>
      <c r="H43" s="89"/>
      <c r="I43" s="86"/>
      <c r="J43" s="144" t="s">
        <v>199</v>
      </c>
      <c r="K43" s="114">
        <v>44882</v>
      </c>
      <c r="L43" s="122">
        <f>K43+365</f>
        <v>45247</v>
      </c>
      <c r="M43" s="115"/>
      <c r="N43" s="127">
        <v>2080925.46</v>
      </c>
      <c r="O43" s="113">
        <v>0.05</v>
      </c>
      <c r="P43" s="74"/>
      <c r="Q43" s="74"/>
    </row>
    <row r="44" spans="1:29" s="24" customFormat="1" ht="116.25" customHeight="1">
      <c r="A44" s="31"/>
      <c r="B44" s="31"/>
      <c r="C44" s="32"/>
      <c r="D44" s="61" t="s">
        <v>30</v>
      </c>
      <c r="E44" s="61"/>
      <c r="F44" s="63" t="s">
        <v>31</v>
      </c>
      <c r="G44" s="90" t="s">
        <v>130</v>
      </c>
      <c r="H44" s="89"/>
      <c r="I44" s="84"/>
      <c r="J44" s="143" t="s">
        <v>193</v>
      </c>
      <c r="K44" s="114">
        <v>44434</v>
      </c>
      <c r="L44" s="123">
        <v>45039</v>
      </c>
      <c r="M44" s="114">
        <v>44920</v>
      </c>
      <c r="N44" s="112">
        <v>6343440.6200000001</v>
      </c>
      <c r="O44" s="113">
        <v>0.5</v>
      </c>
      <c r="P44" s="41"/>
      <c r="Q44" s="41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68" customFormat="1" ht="116.25" customHeight="1">
      <c r="A45" s="38">
        <v>45</v>
      </c>
      <c r="B45" s="38"/>
      <c r="C45" s="45" t="s">
        <v>15</v>
      </c>
      <c r="D45" s="30" t="s">
        <v>32</v>
      </c>
      <c r="E45" s="61"/>
      <c r="F45" s="82" t="s">
        <v>45</v>
      </c>
      <c r="G45" s="90" t="s">
        <v>131</v>
      </c>
      <c r="H45" s="89"/>
      <c r="I45" s="84" t="e">
        <f>#REF!+#REF!</f>
        <v>#REF!</v>
      </c>
      <c r="J45" s="143" t="s">
        <v>190</v>
      </c>
      <c r="K45" s="122">
        <v>44470</v>
      </c>
      <c r="L45" s="122">
        <f>K45+730</f>
        <v>45200</v>
      </c>
      <c r="M45" s="115">
        <f>L45+60</f>
        <v>45260</v>
      </c>
      <c r="N45" s="126">
        <v>4182674.74</v>
      </c>
      <c r="O45" s="113">
        <v>0.05</v>
      </c>
      <c r="P45" s="73"/>
      <c r="Q45" s="73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s="24" customFormat="1" ht="116.25" customHeight="1">
      <c r="A46" s="31"/>
      <c r="B46" s="31"/>
      <c r="C46" s="32"/>
      <c r="D46" s="61" t="s">
        <v>33</v>
      </c>
      <c r="E46" s="61"/>
      <c r="F46" s="82" t="s">
        <v>46</v>
      </c>
      <c r="G46" s="90" t="s">
        <v>132</v>
      </c>
      <c r="H46" s="89"/>
      <c r="I46" s="84"/>
      <c r="J46" s="143" t="s">
        <v>185</v>
      </c>
      <c r="K46" s="114">
        <v>44593</v>
      </c>
      <c r="L46" s="122">
        <f>K46+365+180</f>
        <v>45138</v>
      </c>
      <c r="M46" s="114">
        <f>L46+61</f>
        <v>45199</v>
      </c>
      <c r="N46" s="112">
        <v>28472762.530000001</v>
      </c>
      <c r="O46" s="113">
        <v>0.72</v>
      </c>
      <c r="P46" s="41"/>
      <c r="Q46" s="41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3" customFormat="1" ht="116.25" customHeight="1">
      <c r="A47" s="25"/>
      <c r="B47" s="25"/>
      <c r="C47" s="46"/>
      <c r="D47" s="61" t="s">
        <v>34</v>
      </c>
      <c r="E47" s="61"/>
      <c r="F47" s="82" t="s">
        <v>56</v>
      </c>
      <c r="G47" s="90" t="s">
        <v>133</v>
      </c>
      <c r="H47" s="89"/>
      <c r="I47" s="84"/>
      <c r="J47" s="143" t="s">
        <v>194</v>
      </c>
      <c r="K47" s="114">
        <v>44536</v>
      </c>
      <c r="L47" s="122">
        <v>44899</v>
      </c>
      <c r="M47" s="114">
        <f>L47+60</f>
        <v>44959</v>
      </c>
      <c r="N47" s="112">
        <v>3496757.97</v>
      </c>
      <c r="O47" s="113">
        <v>0.75</v>
      </c>
      <c r="P47" s="41"/>
      <c r="Q47" s="41"/>
    </row>
    <row r="48" spans="1:29" s="24" customFormat="1" ht="116.25" customHeight="1">
      <c r="A48" s="31"/>
      <c r="B48" s="31"/>
      <c r="C48" s="32"/>
      <c r="D48" s="61" t="s">
        <v>35</v>
      </c>
      <c r="E48" s="61"/>
      <c r="F48" s="63" t="s">
        <v>43</v>
      </c>
      <c r="G48" s="90" t="s">
        <v>134</v>
      </c>
      <c r="H48" s="89"/>
      <c r="I48" s="84"/>
      <c r="J48" s="143" t="s">
        <v>195</v>
      </c>
      <c r="K48" s="114">
        <v>44543</v>
      </c>
      <c r="L48" s="122">
        <v>45060</v>
      </c>
      <c r="M48" s="114">
        <f>L48+60</f>
        <v>45120</v>
      </c>
      <c r="N48" s="112">
        <v>4946506.24</v>
      </c>
      <c r="O48" s="113">
        <v>0.65</v>
      </c>
      <c r="P48" s="41"/>
      <c r="Q48" s="41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4" customFormat="1" ht="116.25" customHeight="1">
      <c r="A49" s="31"/>
      <c r="B49" s="31"/>
      <c r="C49" s="32"/>
      <c r="D49" s="61" t="s">
        <v>36</v>
      </c>
      <c r="E49" s="61"/>
      <c r="F49" s="63" t="s">
        <v>44</v>
      </c>
      <c r="G49" s="90" t="s">
        <v>135</v>
      </c>
      <c r="H49" s="89"/>
      <c r="I49" s="84"/>
      <c r="J49" s="143" t="s">
        <v>196</v>
      </c>
      <c r="K49" s="114">
        <v>44545</v>
      </c>
      <c r="L49" s="122">
        <f>K49+365+91</f>
        <v>45001</v>
      </c>
      <c r="M49" s="114">
        <f>L49+60</f>
        <v>45061</v>
      </c>
      <c r="N49" s="112">
        <v>5811073.7599999998</v>
      </c>
      <c r="O49" s="113">
        <v>0.9</v>
      </c>
      <c r="P49" s="41"/>
      <c r="Q49" s="41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3" customFormat="1" ht="123" customHeight="1">
      <c r="A50" s="25"/>
      <c r="B50" s="25"/>
      <c r="C50" s="46"/>
      <c r="D50" s="60" t="s">
        <v>80</v>
      </c>
      <c r="E50" s="60"/>
      <c r="F50" s="81" t="s">
        <v>81</v>
      </c>
      <c r="G50" s="90" t="s">
        <v>137</v>
      </c>
      <c r="H50" s="89"/>
      <c r="I50" s="84"/>
      <c r="J50" s="143" t="s">
        <v>197</v>
      </c>
      <c r="K50" s="114">
        <v>44670</v>
      </c>
      <c r="L50" s="122">
        <f>K50+730+91</f>
        <v>45491</v>
      </c>
      <c r="M50" s="114">
        <f>L50+91</f>
        <v>45582</v>
      </c>
      <c r="N50" s="112">
        <v>42580795.719999999</v>
      </c>
      <c r="O50" s="113">
        <v>0.15</v>
      </c>
      <c r="P50" s="41"/>
      <c r="Q50" s="41"/>
    </row>
    <row r="51" spans="1:29" s="23" customFormat="1" ht="100.5" customHeight="1">
      <c r="A51" s="25"/>
      <c r="B51" s="25"/>
      <c r="C51" s="46"/>
      <c r="D51" s="60" t="s">
        <v>82</v>
      </c>
      <c r="E51" s="60"/>
      <c r="F51" s="81" t="s">
        <v>83</v>
      </c>
      <c r="G51" s="90" t="s">
        <v>84</v>
      </c>
      <c r="H51" s="89"/>
      <c r="I51" s="84"/>
      <c r="J51" s="143" t="s">
        <v>193</v>
      </c>
      <c r="K51" s="114">
        <v>44707</v>
      </c>
      <c r="L51" s="122">
        <f>K51+365+180</f>
        <v>45252</v>
      </c>
      <c r="M51" s="114">
        <f>L51+60</f>
        <v>45312</v>
      </c>
      <c r="N51" s="112">
        <v>10519024.050000001</v>
      </c>
      <c r="O51" s="113">
        <v>0.5</v>
      </c>
      <c r="P51" s="41"/>
      <c r="Q51" s="41"/>
    </row>
    <row r="52" spans="1:29" s="18" customFormat="1" ht="116.25" customHeight="1">
      <c r="A52" s="95"/>
      <c r="B52" s="95"/>
      <c r="C52" s="96"/>
      <c r="D52" s="25" t="s">
        <v>93</v>
      </c>
      <c r="E52" s="95"/>
      <c r="F52" s="46" t="s">
        <v>94</v>
      </c>
      <c r="G52" s="97" t="s">
        <v>138</v>
      </c>
      <c r="H52" s="98"/>
      <c r="I52" s="99"/>
      <c r="J52" s="95" t="s">
        <v>181</v>
      </c>
      <c r="K52" s="128">
        <v>44742</v>
      </c>
      <c r="L52" s="129">
        <v>45259</v>
      </c>
      <c r="M52" s="130"/>
      <c r="N52" s="131">
        <v>3859864.81</v>
      </c>
      <c r="O52" s="132">
        <v>0.15</v>
      </c>
      <c r="P52" s="74"/>
      <c r="Q52" s="74"/>
    </row>
    <row r="53" spans="1:29" s="18" customFormat="1" ht="116.25" customHeight="1">
      <c r="A53" s="95"/>
      <c r="B53" s="95"/>
      <c r="C53" s="96"/>
      <c r="D53" s="25" t="s">
        <v>155</v>
      </c>
      <c r="E53" s="95"/>
      <c r="F53" s="46" t="s">
        <v>156</v>
      </c>
      <c r="G53" s="97" t="s">
        <v>170</v>
      </c>
      <c r="H53" s="98"/>
      <c r="I53" s="99"/>
      <c r="J53" s="95" t="s">
        <v>192</v>
      </c>
      <c r="K53" s="128">
        <v>44865</v>
      </c>
      <c r="L53" s="129">
        <f>K53+730</f>
        <v>45595</v>
      </c>
      <c r="M53" s="130"/>
      <c r="N53" s="133">
        <v>16825103.77</v>
      </c>
      <c r="O53" s="132">
        <v>0.01</v>
      </c>
      <c r="P53" s="74"/>
      <c r="Q53" s="134"/>
    </row>
    <row r="54" spans="1:29" s="18" customFormat="1" ht="116.25" customHeight="1">
      <c r="A54" s="95"/>
      <c r="B54" s="95"/>
      <c r="C54" s="96"/>
      <c r="D54" s="25" t="s">
        <v>157</v>
      </c>
      <c r="E54" s="95"/>
      <c r="F54" s="46" t="s">
        <v>158</v>
      </c>
      <c r="G54" s="97" t="s">
        <v>171</v>
      </c>
      <c r="H54" s="108" t="s">
        <v>159</v>
      </c>
      <c r="I54" s="108" t="s">
        <v>159</v>
      </c>
      <c r="J54" s="95" t="s">
        <v>182</v>
      </c>
      <c r="K54" s="128">
        <v>44882</v>
      </c>
      <c r="L54" s="129">
        <f>K54+638</f>
        <v>45520</v>
      </c>
      <c r="M54" s="130"/>
      <c r="N54" s="133">
        <v>19927162.280000001</v>
      </c>
      <c r="O54" s="132">
        <v>0.01</v>
      </c>
      <c r="P54" s="74"/>
      <c r="Q54" s="74"/>
    </row>
    <row r="55" spans="1:29" s="18" customFormat="1" ht="150.75" customHeight="1">
      <c r="A55" s="95"/>
      <c r="B55" s="95"/>
      <c r="C55" s="96"/>
      <c r="D55" s="25" t="s">
        <v>160</v>
      </c>
      <c r="E55" s="95"/>
      <c r="F55" s="46" t="s">
        <v>161</v>
      </c>
      <c r="G55" s="97" t="s">
        <v>172</v>
      </c>
      <c r="H55" s="98"/>
      <c r="I55" s="99"/>
      <c r="J55" s="95" t="s">
        <v>183</v>
      </c>
      <c r="K55" s="128">
        <v>44813</v>
      </c>
      <c r="L55" s="129">
        <f>K55+730</f>
        <v>45543</v>
      </c>
      <c r="M55" s="130"/>
      <c r="N55" s="131">
        <v>4832344.42</v>
      </c>
      <c r="O55" s="132">
        <v>0.15</v>
      </c>
      <c r="P55" s="74"/>
      <c r="Q55" s="74"/>
    </row>
    <row r="56" spans="1:29" s="92" customFormat="1" ht="116.25" customHeight="1">
      <c r="A56" s="94"/>
      <c r="B56" s="94"/>
      <c r="C56" s="94"/>
      <c r="D56" s="92" t="s">
        <v>142</v>
      </c>
      <c r="E56" s="94"/>
      <c r="F56" s="92" t="s">
        <v>141</v>
      </c>
      <c r="G56" s="93" t="s">
        <v>143</v>
      </c>
      <c r="H56" s="89"/>
      <c r="I56" s="20"/>
      <c r="J56" s="143" t="s">
        <v>195</v>
      </c>
      <c r="K56" s="114">
        <v>44813</v>
      </c>
      <c r="L56" s="122">
        <v>44994</v>
      </c>
      <c r="M56" s="115"/>
      <c r="N56" s="112">
        <v>4949093.32</v>
      </c>
      <c r="O56" s="113">
        <v>0.7</v>
      </c>
      <c r="P56" s="111"/>
      <c r="Q56" s="111"/>
    </row>
    <row r="57" spans="1:29" ht="90" customHeight="1">
      <c r="G57" s="100"/>
      <c r="H57" s="101"/>
    </row>
    <row r="58" spans="1:29" ht="90" customHeight="1">
      <c r="L58" s="129"/>
    </row>
  </sheetData>
  <autoFilter ref="J1:J57"/>
  <mergeCells count="68">
    <mergeCell ref="A1:O1"/>
    <mergeCell ref="M9:M11"/>
    <mergeCell ref="N9:N11"/>
    <mergeCell ref="N6:N8"/>
    <mergeCell ref="O6:O8"/>
    <mergeCell ref="O9:O11"/>
    <mergeCell ref="N26:N28"/>
    <mergeCell ref="O26:O28"/>
    <mergeCell ref="D2:O2"/>
    <mergeCell ref="D6:D8"/>
    <mergeCell ref="F6:F8"/>
    <mergeCell ref="G6:G8"/>
    <mergeCell ref="J6:J8"/>
    <mergeCell ref="K6:K8"/>
    <mergeCell ref="L6:L8"/>
    <mergeCell ref="M6:M8"/>
    <mergeCell ref="D9:D11"/>
    <mergeCell ref="F9:F11"/>
    <mergeCell ref="G9:G11"/>
    <mergeCell ref="J9:J11"/>
    <mergeCell ref="K9:K11"/>
    <mergeCell ref="L9:L11"/>
    <mergeCell ref="G26:G28"/>
    <mergeCell ref="J26:J28"/>
    <mergeCell ref="K26:K28"/>
    <mergeCell ref="L26:L28"/>
    <mergeCell ref="M26:M28"/>
    <mergeCell ref="A26:A28"/>
    <mergeCell ref="B26:B28"/>
    <mergeCell ref="C26:C28"/>
    <mergeCell ref="D26:D28"/>
    <mergeCell ref="F26:F28"/>
    <mergeCell ref="K30:K32"/>
    <mergeCell ref="L30:L32"/>
    <mergeCell ref="M30:M32"/>
    <mergeCell ref="A30:A32"/>
    <mergeCell ref="B30:B32"/>
    <mergeCell ref="C30:C32"/>
    <mergeCell ref="D30:D32"/>
    <mergeCell ref="F30:F32"/>
    <mergeCell ref="N30:N32"/>
    <mergeCell ref="O30:O32"/>
    <mergeCell ref="A33:A35"/>
    <mergeCell ref="B33:B35"/>
    <mergeCell ref="C33:C35"/>
    <mergeCell ref="D33:D35"/>
    <mergeCell ref="F33:F35"/>
    <mergeCell ref="G33:G35"/>
    <mergeCell ref="J33:J35"/>
    <mergeCell ref="K33:K35"/>
    <mergeCell ref="L33:L35"/>
    <mergeCell ref="M33:M35"/>
    <mergeCell ref="N33:N35"/>
    <mergeCell ref="O33:O35"/>
    <mergeCell ref="G30:G32"/>
    <mergeCell ref="J30:J32"/>
    <mergeCell ref="A36:A38"/>
    <mergeCell ref="B36:B38"/>
    <mergeCell ref="C36:C38"/>
    <mergeCell ref="D36:D38"/>
    <mergeCell ref="F36:F38"/>
    <mergeCell ref="N36:N38"/>
    <mergeCell ref="O36:O38"/>
    <mergeCell ref="G36:G38"/>
    <mergeCell ref="J36:J38"/>
    <mergeCell ref="K36:K38"/>
    <mergeCell ref="L36:L38"/>
    <mergeCell ref="M36:M38"/>
  </mergeCells>
  <conditionalFormatting sqref="L50:M51 L44:L49 L12:M20 L9:M9 L5:L20 L4:M4 L6:M6 M26:M38 L26:L28 L30:L32 L36:L38">
    <cfRule type="cellIs" dxfId="11" priority="70" operator="lessThan">
      <formula>43189</formula>
    </cfRule>
  </conditionalFormatting>
  <conditionalFormatting sqref="L4:L20 L44:L51 L26:L28 L30:L32 L36:L38">
    <cfRule type="cellIs" dxfId="10" priority="69" operator="lessThan">
      <formula>43707</formula>
    </cfRule>
  </conditionalFormatting>
  <conditionalFormatting sqref="M52:M56 L50:M51 L40:L43 K24 M21:M43 L24:L28 L30:L32 L36:L38">
    <cfRule type="timePeriod" dxfId="9" priority="56" timePeriod="thisMonth">
      <formula>AND(MONTH(K21)=MONTH(TODAY()),YEAR(K21)=YEAR(TODAY()))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rowBreaks count="3" manualBreakCount="3">
    <brk id="17" min="3" max="14" man="1"/>
    <brk id="29" min="3" max="14" man="1"/>
    <brk id="44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9"/>
  <sheetViews>
    <sheetView view="pageBreakPreview" topLeftCell="D1" zoomScale="40" zoomScaleNormal="50" zoomScaleSheetLayoutView="40" workbookViewId="0">
      <pane ySplit="2" topLeftCell="A3" activePane="bottomLeft" state="frozen"/>
      <selection pane="bottomLeft" activeCell="J7" sqref="J7:J9"/>
    </sheetView>
  </sheetViews>
  <sheetFormatPr defaultRowHeight="90" customHeight="1"/>
  <cols>
    <col min="1" max="1" width="8.28515625" style="3" hidden="1" customWidth="1"/>
    <col min="2" max="2" width="20" style="3" hidden="1" customWidth="1"/>
    <col min="3" max="3" width="30.140625" style="1" hidden="1" customWidth="1"/>
    <col min="4" max="4" width="30.85546875" style="4" customWidth="1"/>
    <col min="5" max="5" width="28.140625" style="4" hidden="1" customWidth="1"/>
    <col min="6" max="6" width="26.42578125" style="4" customWidth="1"/>
    <col min="7" max="7" width="81.140625" style="5" customWidth="1"/>
    <col min="8" max="8" width="19.28515625" style="6" hidden="1" customWidth="1"/>
    <col min="9" max="9" width="37.85546875" style="7" hidden="1" customWidth="1"/>
    <col min="10" max="10" width="55.140625" style="12" customWidth="1"/>
    <col min="11" max="11" width="34" style="8" customWidth="1"/>
    <col min="12" max="13" width="30.7109375" style="8" customWidth="1"/>
    <col min="14" max="14" width="47.28515625" style="9" bestFit="1" customWidth="1"/>
    <col min="15" max="15" width="36.7109375" style="2" customWidth="1"/>
    <col min="16" max="16" width="17.7109375" style="10" customWidth="1"/>
    <col min="17" max="17" width="36.7109375" style="2" customWidth="1"/>
    <col min="18" max="18" width="17.7109375" style="10" customWidth="1"/>
    <col min="19" max="20" width="36.7109375" style="2" customWidth="1"/>
    <col min="21" max="22" width="46.42578125" style="2" customWidth="1"/>
    <col min="23" max="23" width="58.7109375" style="2" customWidth="1"/>
    <col min="24" max="28" width="38.28515625" style="2" customWidth="1"/>
    <col min="29" max="32" width="38.28515625" style="2" hidden="1" customWidth="1"/>
    <col min="33" max="33" width="38.28515625" style="13" customWidth="1"/>
    <col min="34" max="16384" width="9.140625" style="11"/>
  </cols>
  <sheetData>
    <row r="1" spans="1:15" s="26" customFormat="1" ht="116.25" customHeight="1">
      <c r="A1" s="14"/>
      <c r="B1" s="14" t="s">
        <v>7</v>
      </c>
      <c r="C1" s="49" t="s">
        <v>10</v>
      </c>
      <c r="D1" s="15" t="s">
        <v>24</v>
      </c>
      <c r="E1" s="15" t="s">
        <v>6</v>
      </c>
      <c r="F1" s="15" t="s">
        <v>5</v>
      </c>
      <c r="G1" s="14" t="s">
        <v>50</v>
      </c>
      <c r="H1" s="14" t="s">
        <v>9</v>
      </c>
      <c r="I1" s="14" t="s">
        <v>1</v>
      </c>
      <c r="J1" s="15" t="s">
        <v>51</v>
      </c>
      <c r="K1" s="16" t="s">
        <v>52</v>
      </c>
      <c r="L1" s="16" t="s">
        <v>54</v>
      </c>
      <c r="M1" s="16" t="s">
        <v>5</v>
      </c>
      <c r="N1" s="47" t="s">
        <v>0</v>
      </c>
      <c r="O1" s="17" t="s">
        <v>53</v>
      </c>
    </row>
    <row r="2" spans="1:15" s="27" customFormat="1" ht="116.25" customHeight="1">
      <c r="A2" s="36"/>
      <c r="B2" s="36"/>
      <c r="C2" s="43"/>
      <c r="D2" s="53" t="s">
        <v>41</v>
      </c>
      <c r="E2" s="53"/>
      <c r="F2" s="30" t="s">
        <v>55</v>
      </c>
      <c r="G2" s="54" t="s">
        <v>42</v>
      </c>
      <c r="H2" s="53"/>
      <c r="I2" s="20"/>
      <c r="J2" s="33" t="s">
        <v>48</v>
      </c>
      <c r="K2" s="55">
        <v>44578</v>
      </c>
      <c r="L2" s="50">
        <v>44758</v>
      </c>
      <c r="M2" s="50">
        <v>44820</v>
      </c>
      <c r="N2" s="48">
        <v>415826.6</v>
      </c>
      <c r="O2" s="28">
        <v>1</v>
      </c>
    </row>
    <row r="3" spans="1:15" s="22" customFormat="1" ht="116.25" customHeight="1">
      <c r="A3" s="37">
        <v>41</v>
      </c>
      <c r="B3" s="37"/>
      <c r="C3" s="44" t="s">
        <v>18</v>
      </c>
      <c r="D3" s="30" t="s">
        <v>11</v>
      </c>
      <c r="E3" s="53"/>
      <c r="F3" s="53" t="s">
        <v>12</v>
      </c>
      <c r="G3" s="21" t="s">
        <v>13</v>
      </c>
      <c r="H3" s="19" t="s">
        <v>2</v>
      </c>
      <c r="I3" s="19">
        <v>13945267.060000001</v>
      </c>
      <c r="J3" s="53" t="s">
        <v>48</v>
      </c>
      <c r="K3" s="50">
        <v>43325</v>
      </c>
      <c r="L3" s="51">
        <v>44773</v>
      </c>
      <c r="M3" s="50">
        <f>L3</f>
        <v>44773</v>
      </c>
      <c r="N3" s="48">
        <v>12457972.08</v>
      </c>
      <c r="O3" s="52">
        <v>1</v>
      </c>
    </row>
    <row r="4" spans="1:15" s="58" customFormat="1" ht="45.75" customHeight="1">
      <c r="A4" s="151"/>
      <c r="B4" s="151"/>
      <c r="C4" s="152" t="s">
        <v>16</v>
      </c>
      <c r="D4" s="151" t="s">
        <v>68</v>
      </c>
      <c r="E4" s="53"/>
      <c r="F4" s="151" t="s">
        <v>69</v>
      </c>
      <c r="G4" s="168" t="s">
        <v>85</v>
      </c>
      <c r="H4" s="53" t="s">
        <v>4</v>
      </c>
      <c r="I4" s="20">
        <f>I5+I6</f>
        <v>908941.98</v>
      </c>
      <c r="J4" s="148" t="s">
        <v>70</v>
      </c>
      <c r="K4" s="149">
        <v>44734</v>
      </c>
      <c r="L4" s="150">
        <f>K4+180</f>
        <v>44914</v>
      </c>
      <c r="M4" s="150">
        <f>L4+60</f>
        <v>44974</v>
      </c>
      <c r="N4" s="167">
        <v>260644.67</v>
      </c>
      <c r="O4" s="146" t="s">
        <v>106</v>
      </c>
    </row>
    <row r="5" spans="1:15" s="58" customFormat="1" ht="45.75" customHeight="1">
      <c r="A5" s="151"/>
      <c r="B5" s="151"/>
      <c r="C5" s="152"/>
      <c r="D5" s="151"/>
      <c r="E5" s="53"/>
      <c r="F5" s="151"/>
      <c r="G5" s="168"/>
      <c r="H5" s="53" t="s">
        <v>2</v>
      </c>
      <c r="I5" s="59">
        <v>158941.98000000001</v>
      </c>
      <c r="J5" s="148"/>
      <c r="K5" s="149"/>
      <c r="L5" s="150"/>
      <c r="M5" s="150"/>
      <c r="N5" s="167"/>
      <c r="O5" s="146"/>
    </row>
    <row r="6" spans="1:15" s="58" customFormat="1" ht="45.75" customHeight="1">
      <c r="A6" s="151"/>
      <c r="B6" s="151"/>
      <c r="C6" s="152"/>
      <c r="D6" s="151"/>
      <c r="E6" s="53"/>
      <c r="F6" s="151"/>
      <c r="G6" s="168"/>
      <c r="H6" s="53" t="s">
        <v>3</v>
      </c>
      <c r="I6" s="59">
        <v>750000</v>
      </c>
      <c r="J6" s="148"/>
      <c r="K6" s="149"/>
      <c r="L6" s="150"/>
      <c r="M6" s="150"/>
      <c r="N6" s="167"/>
      <c r="O6" s="146"/>
    </row>
    <row r="7" spans="1:15" s="23" customFormat="1" ht="39.950000000000003" customHeight="1">
      <c r="A7" s="25"/>
      <c r="B7" s="25"/>
      <c r="C7" s="46"/>
      <c r="D7" s="173" t="s">
        <v>78</v>
      </c>
      <c r="E7" s="60"/>
      <c r="F7" s="153" t="s">
        <v>79</v>
      </c>
      <c r="G7" s="159" t="s">
        <v>136</v>
      </c>
      <c r="H7" s="89"/>
      <c r="I7" s="84"/>
      <c r="J7" s="151" t="s">
        <v>49</v>
      </c>
      <c r="K7" s="174">
        <v>44769</v>
      </c>
      <c r="L7" s="170">
        <v>45196</v>
      </c>
      <c r="M7" s="171"/>
      <c r="N7" s="172">
        <v>2740131.61</v>
      </c>
      <c r="O7" s="169" t="s">
        <v>140</v>
      </c>
    </row>
    <row r="8" spans="1:15" s="23" customFormat="1" ht="39.950000000000003" customHeight="1">
      <c r="A8" s="25"/>
      <c r="B8" s="25"/>
      <c r="C8" s="46"/>
      <c r="D8" s="173"/>
      <c r="E8" s="60"/>
      <c r="F8" s="153"/>
      <c r="G8" s="159"/>
      <c r="H8" s="89"/>
      <c r="I8" s="84"/>
      <c r="J8" s="151"/>
      <c r="K8" s="174"/>
      <c r="L8" s="170"/>
      <c r="M8" s="171"/>
      <c r="N8" s="172"/>
      <c r="O8" s="169"/>
    </row>
    <row r="9" spans="1:15" s="23" customFormat="1" ht="39.950000000000003" customHeight="1">
      <c r="A9" s="25"/>
      <c r="B9" s="25"/>
      <c r="C9" s="46"/>
      <c r="D9" s="173"/>
      <c r="E9" s="60"/>
      <c r="F9" s="153"/>
      <c r="G9" s="159"/>
      <c r="H9" s="89"/>
      <c r="I9" s="84"/>
      <c r="J9" s="151"/>
      <c r="K9" s="174"/>
      <c r="L9" s="170"/>
      <c r="M9" s="171"/>
      <c r="N9" s="172"/>
      <c r="O9" s="169"/>
    </row>
  </sheetData>
  <mergeCells count="21">
    <mergeCell ref="O7:O9"/>
    <mergeCell ref="L7:L9"/>
    <mergeCell ref="M7:M9"/>
    <mergeCell ref="N7:N9"/>
    <mergeCell ref="D7:D9"/>
    <mergeCell ref="F7:F9"/>
    <mergeCell ref="G7:G9"/>
    <mergeCell ref="J7:J9"/>
    <mergeCell ref="K7:K9"/>
    <mergeCell ref="N4:N6"/>
    <mergeCell ref="O4:O6"/>
    <mergeCell ref="G4:G6"/>
    <mergeCell ref="J4:J6"/>
    <mergeCell ref="K4:K6"/>
    <mergeCell ref="L4:L6"/>
    <mergeCell ref="M4:M6"/>
    <mergeCell ref="A4:A6"/>
    <mergeCell ref="B4:B6"/>
    <mergeCell ref="C4:C6"/>
    <mergeCell ref="D4:D6"/>
    <mergeCell ref="F4:F6"/>
  </mergeCells>
  <conditionalFormatting sqref="M2:M9">
    <cfRule type="timePeriod" dxfId="8" priority="9" timePeriod="thisMonth">
      <formula>AND(MONTH(M2)=MONTH(TODAY()),YEAR(M2)=YEAR(TODAY()))</formula>
    </cfRule>
  </conditionalFormatting>
  <conditionalFormatting sqref="L3:L9">
    <cfRule type="cellIs" dxfId="7" priority="8" operator="lessThan">
      <formula>43189</formula>
    </cfRule>
  </conditionalFormatting>
  <conditionalFormatting sqref="L3:L9">
    <cfRule type="cellIs" dxfId="6" priority="7" operator="lessThan">
      <formula>43707</formula>
    </cfRule>
  </conditionalFormatting>
  <conditionalFormatting sqref="L4:M9">
    <cfRule type="cellIs" dxfId="5" priority="6" operator="lessThan">
      <formula>43189</formula>
    </cfRule>
  </conditionalFormatting>
  <conditionalFormatting sqref="L4:L9">
    <cfRule type="cellIs" dxfId="4" priority="5" operator="lessThan">
      <formula>43707</formula>
    </cfRule>
  </conditionalFormatting>
  <conditionalFormatting sqref="L4:M9">
    <cfRule type="timePeriod" dxfId="3" priority="4" timePeriod="thisMonth">
      <formula>AND(MONTH(L4)=MONTH(TODAY()),YEAR(L4)=YEAR(TODAY()))</formula>
    </cfRule>
  </conditionalFormatting>
  <conditionalFormatting sqref="L7:M9">
    <cfRule type="cellIs" dxfId="2" priority="3" operator="lessThan">
      <formula>43189</formula>
    </cfRule>
  </conditionalFormatting>
  <conditionalFormatting sqref="L7:L9">
    <cfRule type="cellIs" dxfId="1" priority="2" operator="lessThan">
      <formula>43707</formula>
    </cfRule>
  </conditionalFormatting>
  <conditionalFormatting sqref="L7:M9">
    <cfRule type="timePeriod" dxfId="0" priority="1" timePeriod="thisMonth">
      <formula>AND(MONTH(L7)=MONTH(TODAY()),YEAR(L7)=YEAR(TODAY()))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2023-01-02T14:42:31Z</cp:lastPrinted>
  <dcterms:created xsi:type="dcterms:W3CDTF">2012-10-16T18:02:55Z</dcterms:created>
  <dcterms:modified xsi:type="dcterms:W3CDTF">2023-01-02T14:42:42Z</dcterms:modified>
</cp:coreProperties>
</file>