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75" windowWidth="17400" windowHeight="7935" tabRatio="456"/>
  </bookViews>
  <sheets>
    <sheet name="ANDAMENTO" sheetId="13" r:id="rId1"/>
    <sheet name="Plan1" sheetId="14" r:id="rId2"/>
  </sheets>
  <definedNames>
    <definedName name="_xlnm._FilterDatabase" localSheetId="0" hidden="1">ANDAMENTO!$J$1:$J$47</definedName>
    <definedName name="_xlnm.Print_Area" localSheetId="0">ANDAMENTO!$D$1:$O$47</definedName>
    <definedName name="_xlnm.Print_Titles" localSheetId="0">ANDAMENTO!$1:$3</definedName>
  </definedNames>
  <calcPr calcId="125725"/>
</workbook>
</file>

<file path=xl/calcChain.xml><?xml version="1.0" encoding="utf-8"?>
<calcChain xmlns="http://schemas.openxmlformats.org/spreadsheetml/2006/main">
  <c r="L46" i="13"/>
  <c r="L12"/>
  <c r="L11"/>
  <c r="L10"/>
  <c r="L8"/>
  <c r="L9"/>
  <c r="L7" l="1"/>
  <c r="L45"/>
  <c r="L44"/>
  <c r="L33"/>
  <c r="L31"/>
  <c r="L5"/>
  <c r="L4"/>
  <c r="L30"/>
  <c r="L29"/>
  <c r="L6"/>
  <c r="M25" l="1"/>
  <c r="L19"/>
  <c r="M19" s="1"/>
  <c r="L16"/>
  <c r="M16" s="1"/>
  <c r="L42" l="1"/>
  <c r="M42" s="1"/>
  <c r="L41"/>
  <c r="M41" s="1"/>
  <c r="L37" l="1"/>
  <c r="M37" s="1"/>
  <c r="L40" l="1"/>
  <c r="M40" s="1"/>
  <c r="M39"/>
  <c r="M38" l="1"/>
  <c r="L36" l="1"/>
  <c r="M36" s="1"/>
  <c r="L14" l="1"/>
  <c r="M14" s="1"/>
  <c r="I36" l="1"/>
  <c r="I14"/>
</calcChain>
</file>

<file path=xl/sharedStrings.xml><?xml version="1.0" encoding="utf-8"?>
<sst xmlns="http://schemas.openxmlformats.org/spreadsheetml/2006/main" count="168" uniqueCount="154">
  <si>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</si>
  <si>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</si>
  <si>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</si>
  <si>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</si>
  <si>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</si>
  <si>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</si>
  <si>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</si>
  <si>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JOSIANE/LAIS</t>
  </si>
  <si>
    <t>MICHAEL/   LUCIANO</t>
  </si>
  <si>
    <t>MODALIDADE</t>
  </si>
  <si>
    <t>TP 01/21</t>
  </si>
  <si>
    <t>45/21</t>
  </si>
  <si>
    <t>TP 04/21</t>
  </si>
  <si>
    <t>CP 07/20</t>
  </si>
  <si>
    <t>111/21</t>
  </si>
  <si>
    <t>CP 05/21</t>
  </si>
  <si>
    <t>CP 06/21</t>
  </si>
  <si>
    <t>CP 11/21</t>
  </si>
  <si>
    <t>CP 12/21</t>
  </si>
  <si>
    <t>CP 13/21</t>
  </si>
  <si>
    <t>125/21</t>
  </si>
  <si>
    <t>344/21</t>
  </si>
  <si>
    <t>374/21</t>
  </si>
  <si>
    <t>126/21</t>
  </si>
  <si>
    <t>10/2022</t>
  </si>
  <si>
    <t>OBJETO</t>
  </si>
  <si>
    <t>EMPRESA CONTRATADA</t>
  </si>
  <si>
    <t>DATA DE INICIO</t>
  </si>
  <si>
    <t>PERCENTUAL EXECUTADO</t>
  </si>
  <si>
    <t>DATA PREVISTA P/ TÉRMINO</t>
  </si>
  <si>
    <t>229/21</t>
  </si>
  <si>
    <t>39/22</t>
  </si>
  <si>
    <t>TP 10/21</t>
  </si>
  <si>
    <t>TP 02/22</t>
  </si>
  <si>
    <t>77/22</t>
  </si>
  <si>
    <t>TP 03/22</t>
  </si>
  <si>
    <t>74/22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</si>
  <si>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</si>
  <si>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</si>
  <si>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</si>
  <si>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</si>
  <si>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</si>
  <si>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</si>
  <si>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</si>
  <si>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SEM OIS EMITIDA</t>
  </si>
  <si>
    <t>TP 06/21</t>
  </si>
  <si>
    <t>87/2022</t>
  </si>
  <si>
    <t>76/22</t>
  </si>
  <si>
    <t>TP 05/22</t>
  </si>
  <si>
    <t>S/OIS EMITIDA</t>
  </si>
  <si>
    <t>CP 08/22</t>
  </si>
  <si>
    <t>90/22</t>
  </si>
  <si>
    <t>CC 09/22</t>
  </si>
  <si>
    <t>CC 10/22</t>
  </si>
  <si>
    <t>117/22</t>
  </si>
  <si>
    <t>118/22</t>
  </si>
  <si>
    <t>CC 11/22</t>
  </si>
  <si>
    <t>166/22</t>
  </si>
  <si>
    <t>E. R. S. MULTISERVIÇOS LTDA, CNPJ nº 21.993.984/0001-29</t>
  </si>
  <si>
    <t>TP 06/22</t>
  </si>
  <si>
    <t>TP 07/22</t>
  </si>
  <si>
    <t>161/22</t>
  </si>
  <si>
    <t>167/22</t>
  </si>
  <si>
    <t>Reforma da Praça de Lazer – Bairro Olaria</t>
  </si>
  <si>
    <t>Calçada Acessível na Região Central do Município</t>
  </si>
  <si>
    <t>Infraestrutura e Reforma do Campo Esportivo – Bairro Porto Novo</t>
  </si>
  <si>
    <t>Implantação do Parque Natural Muncipal do Juqueriquere - Bairro Porto Novo - Convênio Estadual</t>
  </si>
  <si>
    <t xml:space="preserve">Complementação de Construção de Creche - Bairro Golfinho - Convênio Federal </t>
  </si>
  <si>
    <t>Infraestrutura de Pavimentação e Drenagem Bairro Golfinho</t>
  </si>
  <si>
    <r>
      <t xml:space="preserve">Pavimentação de Diversas Ruas do Bairro Martim de Sá - </t>
    </r>
    <r>
      <rPr>
        <sz val="20"/>
        <color rgb="FF000000"/>
        <rFont val="Arial"/>
        <family val="2"/>
      </rPr>
      <t>Convênio Estadual</t>
    </r>
  </si>
  <si>
    <r>
      <t xml:space="preserve">Infraestrutura de Drenagem e Pavimentação - Bairro Golfinho - </t>
    </r>
    <r>
      <rPr>
        <sz val="20"/>
        <color rgb="FF000000"/>
        <rFont val="Arial"/>
        <family val="2"/>
      </rPr>
      <t>Convênio Estadual</t>
    </r>
  </si>
  <si>
    <t>Construção de Infraestrutura na Praça da Cultura – Av. Dr. Arthur Costa Filho - Centro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</si>
  <si>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</si>
  <si>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Implantação do Boulevard Turístico da Praia do Centro</t>
  </si>
  <si>
    <t>Reforma e Recuperação das Quadras de Beach Tennis, Quadras de Futebol Society e Quadras de Tennis em Diversos Bairros do Município</t>
  </si>
  <si>
    <t>Execução de Drenagem, Canalização e Adequação de Vias - Jd Britânia - FINISA</t>
  </si>
  <si>
    <t>Complementação de Construção de Nucleo Esportivo - Pereque Mirim - FINISA</t>
  </si>
  <si>
    <t>Revitalização da Trilha de Acesso e do Farol do Morro da Prainha - Convênio Estadual</t>
  </si>
  <si>
    <t>Pavimentação, Recapeamento e Drenagem - Bairros: Travessão, Pereque Mirim e Pegorelli - Fase 01 - Finisa</t>
  </si>
  <si>
    <t>Construção De Unidades Habitacionais - Baln. Mar Azul</t>
  </si>
  <si>
    <t>Construção de Praça Esportiva e de Lazer - Perequê Mirim - Finisa</t>
  </si>
  <si>
    <t>Revitalização e Drenagem do Trecho da Av. Aristides Anísio dos Santos e Complementação Av. Brasilia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</si>
  <si>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</si>
  <si>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</si>
  <si>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r>
      <rPr>
        <b/>
        <sz val="32"/>
        <color theme="1"/>
        <rFont val="Arial"/>
        <family val="2"/>
      </rPr>
      <t>PREFEITURA DA ESTÂNCIA BALNEÁRIA DE CARAGUATATUBA</t>
    </r>
    <r>
      <rPr>
        <b/>
        <sz val="36"/>
        <color theme="1"/>
        <rFont val="Arial"/>
        <family val="2"/>
      </rPr>
      <t xml:space="preserve">
</t>
    </r>
    <r>
      <rPr>
        <b/>
        <sz val="26"/>
        <color theme="1"/>
        <rFont val="Arial"/>
        <family val="2"/>
      </rPr>
      <t>ESTADO DE SÃO PAULO</t>
    </r>
  </si>
  <si>
    <t>181/22</t>
  </si>
  <si>
    <t>DL 4588/22</t>
  </si>
  <si>
    <t>Serviços de reformas de Unidades Educacionais</t>
  </si>
  <si>
    <t>CC 16/22</t>
  </si>
  <si>
    <t>248/22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</si>
  <si>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</si>
  <si>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</si>
  <si>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</si>
  <si>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</si>
  <si>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</si>
  <si>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</si>
  <si>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</si>
  <si>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</si>
  <si>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</si>
  <si>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</si>
  <si>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</si>
  <si>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CC 17/22</t>
  </si>
  <si>
    <t>A INICIAR</t>
  </si>
  <si>
    <t>251/22</t>
  </si>
  <si>
    <t>CC 20/22</t>
  </si>
  <si>
    <t>260/22</t>
  </si>
  <si>
    <t>Instalação de Mármore e Granito em Bancadas e Divisórias para Finalização da CEI Golfinho</t>
  </si>
  <si>
    <t>Reforma do Pier do Massaguaçú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</si>
  <si>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</si>
  <si>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</si>
  <si>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</si>
  <si>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SANECONS SANEAMENTO CONSTRUÇÃO E SERVIÇOS LTDA, CNPJ/MF nº 08.771.264/0001-50</t>
  </si>
  <si>
    <t>KTZ CONSTRUTORA EIRELI, CNPJ/MF nº 43.486.775/0001-21</t>
  </si>
  <si>
    <t>ALCÂNTARA &amp; DUARTE ARQUITETURA LTDA ME, CNPJ/MF nº 19.314.920/0001-02</t>
  </si>
  <si>
    <t>RR CONSTRUÇÕES E MATERIAIS DE CONSTRUÇÃO UNIPESSOAL LTDA, CNPJ nº 18.835.435/0001-11</t>
  </si>
  <si>
    <t>COMPEC GALASSO ENGENHARIA E CONSTRUÇÕES LTDA, CNPJ/MF nº 09.033.330/0001-58</t>
  </si>
  <si>
    <t>HABILTECH ENGENHARIA LTDA, CNPJ/MF nº 33.872.983/0001-05</t>
  </si>
  <si>
    <t>OFK ENGENHARIA EIRELI, CNPJ nº 10.596.045/0001-24</t>
  </si>
  <si>
    <t>J. R. CONSTRUTORA E TERRAPLANAGEM LTDA, CNPJ nº 01.963.124/0001-35</t>
  </si>
  <si>
    <t>PALÁCIO CONSTRUÇÕES LTDA, CNPJ nº 01.321.433/0001-01</t>
  </si>
  <si>
    <t>IVANTUIR BARBOSA PINTO, CNPJ nº 24.894.301/0001-74</t>
  </si>
  <si>
    <t>HEBROM CONSTRUÇÕES LTDA, CNPJ nº 04.941.945/0001-69</t>
  </si>
  <si>
    <t>HABILTECH ENGENHARIA LTDA, CNPJ nº 33.872.983/0001-05</t>
  </si>
  <si>
    <t>J. R. CONSTRUTORA E TERRAPLANAGEM LTDA,  CNPJ/MF nº 01.963.124/0001/35</t>
  </si>
  <si>
    <t>SOLOVIA ENGENHARIA E CONSTRUÇÕES, CNPJ nº 08.806.914/0001-56</t>
  </si>
  <si>
    <t>JP CONSTRUTORA, EMPREENDIMENTOS IMOBILIÁRIOS E PARTICIPAÇÕES LTDA, CNPJ nº 15.684.472/0001-88</t>
  </si>
  <si>
    <t>JB CONSTRUÇÕES E EMPREENDIMENTOS EIRELI, CNPJ nº 00.688.529/0001-40</t>
  </si>
  <si>
    <t>EGEO ENGENHARIA E SOLUÇÕES AMBIENTAIS LTDA, CNPJ nº 02.841.119/0001-12</t>
  </si>
  <si>
    <t>CONSÓRCIO RIO JUQUERIQUERÊ                                          CNPJ/MF nº 46.064.171/0001-85</t>
  </si>
  <si>
    <t>HEBROM CONSTRUÇÕES LTDA, CNPJ/MF nº 04.941.945/0001-69,</t>
  </si>
  <si>
    <t>REFAPY CONSTRUTORA EIRELI ME, CNPJ/MF nº 22.122.330/0001-92</t>
  </si>
  <si>
    <t>CC 21/22</t>
  </si>
  <si>
    <t>CC 22/22</t>
  </si>
  <si>
    <t>CC 23/22</t>
  </si>
  <si>
    <t>269/22</t>
  </si>
  <si>
    <t>282/22</t>
  </si>
  <si>
    <t>311/22</t>
  </si>
  <si>
    <t>TP 09/22</t>
  </si>
  <si>
    <t>182/22</t>
  </si>
  <si>
    <t>TP 12/22</t>
  </si>
  <si>
    <t>286/22</t>
  </si>
  <si>
    <t>8 meses</t>
  </si>
  <si>
    <t>Execução de Projetos para infraestrutura do loteamento Mar VerdE</t>
  </si>
  <si>
    <t>Reforma na Casa de Acolhida II – Bairro Porto Novo</t>
  </si>
  <si>
    <t>Reforma e Adequação para sala de multimídia na SEDUC – bairro Indaiá</t>
  </si>
  <si>
    <t xml:space="preserve">Execução de base de concreto para instalação de academia ao ar livre em diversos locais do Município
</t>
  </si>
  <si>
    <t>Terraplanagem, Contenção e Drenagem no Morro da Prainha</t>
  </si>
  <si>
    <t xml:space="preserve">Reforma da Praça de Lazer – Bairro Perequê Mirim
</t>
  </si>
  <si>
    <t>Infraestrutura elétrica em diversos Ginásios do Município</t>
  </si>
  <si>
    <t>Pavimentação de diversas ruas da Região Norte do Município de Caraguatatuba/SP</t>
  </si>
  <si>
    <t>FLÁVIA FRÚGOLI RAMOS EIRELI - CNPJ/MF nº 25.184.982/0001-40</t>
  </si>
  <si>
    <t>TCL CONSTRUÇÕES E LOCAÇÕES LTDA EPP CNPJ/MF  nº  09.174.349/0001-14</t>
  </si>
  <si>
    <t>AVC FIRE INSTALAÇÃO E VENDA DE EQUIPAMENTOS EIRELI CNPJ/MF nº 37.134.629/0001-34</t>
  </si>
  <si>
    <t>ARAÚJO CONSTRUÇÕES E EMPREENDIMENTOS CM LTDA CNPJ/MF  nº 47.209.786/0001-15</t>
  </si>
</sst>
</file>

<file path=xl/styles.xml><?xml version="1.0" encoding="utf-8"?>
<styleSheet xmlns="http://schemas.openxmlformats.org/spreadsheetml/2006/main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sz val="36"/>
      <color theme="1"/>
      <name val="Arial"/>
      <family val="2"/>
    </font>
    <font>
      <b/>
      <sz val="32"/>
      <color theme="1"/>
      <name val="Arial"/>
      <family val="2"/>
    </font>
    <font>
      <b/>
      <sz val="26"/>
      <color theme="1"/>
      <name val="Arial"/>
      <family val="2"/>
    </font>
    <font>
      <sz val="36"/>
      <color theme="1"/>
      <name val="Cambria"/>
      <family val="1"/>
      <scheme val="major"/>
    </font>
    <font>
      <b/>
      <sz val="12"/>
      <color theme="1"/>
      <name val="Arial"/>
      <family val="2"/>
    </font>
    <font>
      <sz val="2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7">
    <xf numFmtId="0" fontId="0" fillId="0" borderId="0" xfId="0"/>
    <xf numFmtId="0" fontId="23" fillId="0" borderId="0" xfId="0" applyFont="1"/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34" borderId="0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35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3" fillId="0" borderId="0" xfId="0" applyFont="1" applyFill="1"/>
    <xf numFmtId="0" fontId="25" fillId="0" borderId="0" xfId="0" applyFont="1" applyFill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49" fontId="27" fillId="0" borderId="11" xfId="0" applyNumberFormat="1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4" fontId="24" fillId="0" borderId="14" xfId="0" applyNumberFormat="1" applyFont="1" applyFill="1" applyBorder="1" applyAlignment="1">
      <alignment horizontal="center" vertical="center" wrapText="1"/>
    </xf>
    <xf numFmtId="4" fontId="27" fillId="0" borderId="14" xfId="0" applyNumberFormat="1" applyFont="1" applyFill="1" applyBorder="1" applyAlignment="1">
      <alignment horizontal="center" vertical="center" wrapText="1"/>
    </xf>
    <xf numFmtId="4" fontId="28" fillId="0" borderId="14" xfId="0" applyNumberFormat="1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24" fillId="0" borderId="10" xfId="0" applyNumberFormat="1" applyFont="1" applyFill="1" applyBorder="1" applyAlignment="1">
      <alignment horizontal="center" vertical="center" wrapText="1"/>
    </xf>
    <xf numFmtId="0" fontId="24" fillId="0" borderId="11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14" fontId="26" fillId="0" borderId="10" xfId="0" applyNumberFormat="1" applyFont="1" applyFill="1" applyBorder="1" applyAlignment="1">
      <alignment horizontal="center" vertical="center" wrapText="1"/>
    </xf>
    <xf numFmtId="43" fontId="26" fillId="0" borderId="10" xfId="1" applyFont="1" applyFill="1" applyBorder="1" applyAlignment="1">
      <alignment horizontal="center" vertical="center" wrapText="1"/>
    </xf>
    <xf numFmtId="9" fontId="26" fillId="0" borderId="10" xfId="45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9" fontId="27" fillId="0" borderId="10" xfId="45" applyFont="1" applyFill="1" applyBorder="1" applyAlignment="1">
      <alignment horizontal="center" vertical="center"/>
    </xf>
    <xf numFmtId="44" fontId="27" fillId="0" borderId="10" xfId="46" applyFont="1" applyFill="1" applyBorder="1" applyAlignment="1">
      <alignment horizontal="center" vertical="center"/>
    </xf>
    <xf numFmtId="8" fontId="27" fillId="0" borderId="10" xfId="46" applyNumberFormat="1" applyFont="1" applyFill="1" applyBorder="1" applyAlignment="1">
      <alignment horizontal="center" vertical="center"/>
    </xf>
    <xf numFmtId="14" fontId="27" fillId="0" borderId="12" xfId="0" applyNumberFormat="1" applyFont="1" applyFill="1" applyBorder="1" applyAlignment="1">
      <alignment horizontal="center" vertical="center" wrapText="1"/>
    </xf>
    <xf numFmtId="14" fontId="27" fillId="0" borderId="12" xfId="0" applyNumberFormat="1" applyFont="1" applyFill="1" applyBorder="1" applyAlignment="1">
      <alignment horizontal="center" vertical="center"/>
    </xf>
    <xf numFmtId="164" fontId="27" fillId="0" borderId="12" xfId="0" applyNumberFormat="1" applyFont="1" applyFill="1" applyBorder="1" applyAlignment="1">
      <alignment horizontal="center" vertical="center"/>
    </xf>
    <xf numFmtId="44" fontId="27" fillId="0" borderId="12" xfId="46" applyFont="1" applyFill="1" applyBorder="1" applyAlignment="1">
      <alignment horizontal="center" vertical="center" wrapText="1"/>
    </xf>
    <xf numFmtId="9" fontId="27" fillId="0" borderId="12" xfId="45" applyFont="1" applyFill="1" applyBorder="1" applyAlignment="1">
      <alignment horizontal="center" vertical="center" wrapText="1"/>
    </xf>
    <xf numFmtId="8" fontId="27" fillId="0" borderId="12" xfId="46" applyNumberFormat="1" applyFont="1" applyFill="1" applyBorder="1" applyAlignment="1">
      <alignment horizontal="center" vertical="center" wrapText="1"/>
    </xf>
    <xf numFmtId="14" fontId="27" fillId="0" borderId="0" xfId="0" applyNumberFormat="1" applyFont="1" applyFill="1" applyAlignment="1">
      <alignment horizontal="center" vertical="center" wrapText="1"/>
    </xf>
    <xf numFmtId="14" fontId="27" fillId="0" borderId="0" xfId="0" applyNumberFormat="1" applyFont="1" applyFill="1" applyAlignment="1">
      <alignment horizontal="center" vertical="center"/>
    </xf>
    <xf numFmtId="43" fontId="27" fillId="0" borderId="0" xfId="1" applyFont="1" applyFill="1" applyAlignment="1">
      <alignment horizontal="center" vertical="center"/>
    </xf>
    <xf numFmtId="9" fontId="27" fillId="0" borderId="0" xfId="45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44" fontId="27" fillId="0" borderId="10" xfId="46" applyFont="1" applyFill="1" applyBorder="1" applyAlignment="1">
      <alignment horizontal="center" vertical="center" wrapText="1"/>
    </xf>
    <xf numFmtId="9" fontId="27" fillId="0" borderId="10" xfId="45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/>
    </xf>
    <xf numFmtId="166" fontId="24" fillId="0" borderId="10" xfId="46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44" fontId="27" fillId="0" borderId="10" xfId="46" applyFont="1" applyFill="1" applyBorder="1" applyAlignment="1">
      <alignment horizontal="center" vertical="center" wrapText="1"/>
    </xf>
    <xf numFmtId="9" fontId="27" fillId="0" borderId="10" xfId="45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</cellXfs>
  <cellStyles count="47">
    <cellStyle name="0,0_x000d__x000a_NA_x000d__x000a_" xfId="43"/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46" builtinId="4"/>
    <cellStyle name="Neutra" xfId="9" builtinId="28" customBuiltin="1"/>
    <cellStyle name="Normal" xfId="0" builtinId="0"/>
    <cellStyle name="Normal 2" xfId="44"/>
    <cellStyle name="Nota" xfId="16" builtinId="10" customBuiltin="1"/>
    <cellStyle name="Porcentagem" xfId="45" builtinId="5"/>
    <cellStyle name="Saída" xfId="11" builtinId="21" customBuiltin="1"/>
    <cellStyle name="Separador de milhares" xfId="1" builtinId="3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FFFF99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9825" y="266699"/>
          <a:ext cx="2494492" cy="168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7"/>
  <sheetViews>
    <sheetView tabSelected="1" view="pageBreakPreview" topLeftCell="D10" zoomScale="40" zoomScaleNormal="100" zoomScaleSheetLayoutView="40" workbookViewId="0">
      <selection activeCell="G10" sqref="G1:G1048576"/>
    </sheetView>
  </sheetViews>
  <sheetFormatPr defaultRowHeight="90" customHeight="1"/>
  <cols>
    <col min="1" max="1" width="8.28515625" style="29" hidden="1" customWidth="1"/>
    <col min="2" max="2" width="20" style="29" hidden="1" customWidth="1"/>
    <col min="3" max="3" width="30.140625" style="30" hidden="1" customWidth="1"/>
    <col min="4" max="4" width="30.85546875" style="31" customWidth="1"/>
    <col min="5" max="5" width="28.140625" style="31" hidden="1" customWidth="1"/>
    <col min="6" max="6" width="26.42578125" style="31" customWidth="1"/>
    <col min="7" max="7" width="81.140625" style="4" customWidth="1"/>
    <col min="8" max="8" width="19.28515625" style="4" hidden="1" customWidth="1"/>
    <col min="9" max="9" width="37.85546875" style="4" hidden="1" customWidth="1"/>
    <col min="10" max="10" width="94.28515625" style="32" customWidth="1"/>
    <col min="11" max="11" width="34" style="70" customWidth="1"/>
    <col min="12" max="12" width="37.85546875" style="70" customWidth="1"/>
    <col min="13" max="13" width="30.7109375" style="70" hidden="1" customWidth="1"/>
    <col min="14" max="14" width="36.7109375" style="71" customWidth="1"/>
    <col min="15" max="15" width="36.7109375" style="72" customWidth="1"/>
    <col min="16" max="16" width="9.140625" style="73"/>
    <col min="17" max="17" width="25.85546875" style="73" bestFit="1" customWidth="1"/>
    <col min="18" max="29" width="9.140625" style="33"/>
    <col min="30" max="16384" width="9.140625" style="34"/>
  </cols>
  <sheetData>
    <row r="1" spans="1:29" s="1" customFormat="1" ht="162.75" customHeight="1">
      <c r="A1" s="104" t="s">
        <v>84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29" s="26" customFormat="1" ht="83.25" customHeight="1">
      <c r="A2" s="74"/>
      <c r="B2" s="74"/>
      <c r="C2" s="25"/>
      <c r="D2" s="102" t="s">
        <v>6</v>
      </c>
      <c r="E2" s="102"/>
      <c r="F2" s="102"/>
      <c r="G2" s="103"/>
      <c r="H2" s="103"/>
      <c r="I2" s="102"/>
      <c r="J2" s="102"/>
      <c r="K2" s="102"/>
      <c r="L2" s="102"/>
      <c r="M2" s="102"/>
      <c r="N2" s="102"/>
      <c r="O2" s="102"/>
    </row>
    <row r="3" spans="1:29" s="20" customFormat="1" ht="116.25" customHeight="1">
      <c r="A3" s="2"/>
      <c r="B3" s="2" t="s">
        <v>4</v>
      </c>
      <c r="C3" s="18" t="s">
        <v>5</v>
      </c>
      <c r="D3" s="3" t="s">
        <v>9</v>
      </c>
      <c r="E3" s="3" t="s">
        <v>3</v>
      </c>
      <c r="F3" s="35" t="s">
        <v>2</v>
      </c>
      <c r="G3" s="41" t="s">
        <v>25</v>
      </c>
      <c r="H3" s="42"/>
      <c r="I3" s="37" t="s">
        <v>1</v>
      </c>
      <c r="J3" s="3" t="s">
        <v>26</v>
      </c>
      <c r="K3" s="55" t="s">
        <v>27</v>
      </c>
      <c r="L3" s="55" t="s">
        <v>29</v>
      </c>
      <c r="M3" s="55" t="s">
        <v>2</v>
      </c>
      <c r="N3" s="56" t="s">
        <v>0</v>
      </c>
      <c r="O3" s="57" t="s">
        <v>28</v>
      </c>
      <c r="P3" s="58"/>
      <c r="Q3" s="58"/>
    </row>
    <row r="4" spans="1:29" s="6" customFormat="1" ht="106.5" customHeight="1">
      <c r="D4" s="51" t="s">
        <v>52</v>
      </c>
      <c r="E4" s="23"/>
      <c r="F4" s="52" t="s">
        <v>54</v>
      </c>
      <c r="G4" s="75" t="s">
        <v>63</v>
      </c>
      <c r="H4" s="42"/>
      <c r="I4" s="38"/>
      <c r="J4" s="81" t="s">
        <v>119</v>
      </c>
      <c r="K4" s="85">
        <v>44865</v>
      </c>
      <c r="L4" s="85">
        <f>K4+365</f>
        <v>45230</v>
      </c>
      <c r="M4" s="54"/>
      <c r="N4" s="82">
        <v>316070.48</v>
      </c>
      <c r="O4" s="60">
        <v>0.6</v>
      </c>
      <c r="P4" s="14"/>
      <c r="Q4" s="14"/>
    </row>
    <row r="5" spans="1:29" s="6" customFormat="1" ht="106.5" customHeight="1">
      <c r="D5" s="51" t="s">
        <v>53</v>
      </c>
      <c r="E5" s="23"/>
      <c r="F5" s="52" t="s">
        <v>55</v>
      </c>
      <c r="G5" s="75" t="s">
        <v>64</v>
      </c>
      <c r="H5" s="42"/>
      <c r="I5" s="38"/>
      <c r="J5" s="76" t="s">
        <v>120</v>
      </c>
      <c r="K5" s="85">
        <v>44865</v>
      </c>
      <c r="L5" s="85">
        <f>K5+365</f>
        <v>45230</v>
      </c>
      <c r="M5" s="54"/>
      <c r="N5" s="82">
        <v>315809.34000000003</v>
      </c>
      <c r="O5" s="60">
        <v>0</v>
      </c>
      <c r="P5" s="14"/>
      <c r="Q5" s="14"/>
    </row>
    <row r="6" spans="1:29" s="6" customFormat="1" ht="106.5" customHeight="1">
      <c r="D6" s="51" t="s">
        <v>56</v>
      </c>
      <c r="E6" s="23"/>
      <c r="F6" s="52" t="s">
        <v>57</v>
      </c>
      <c r="G6" s="75" t="s">
        <v>65</v>
      </c>
      <c r="H6" s="42"/>
      <c r="I6" s="38"/>
      <c r="J6" s="76" t="s">
        <v>58</v>
      </c>
      <c r="K6" s="85">
        <v>44784</v>
      </c>
      <c r="L6" s="85">
        <f>K6+183</f>
        <v>44967</v>
      </c>
      <c r="M6" s="54"/>
      <c r="N6" s="82">
        <v>299332.53000000003</v>
      </c>
      <c r="O6" s="60">
        <v>0.9</v>
      </c>
      <c r="P6" s="14"/>
      <c r="Q6" s="14"/>
    </row>
    <row r="7" spans="1:29" s="6" customFormat="1" ht="106.5" customHeight="1">
      <c r="D7" s="51" t="s">
        <v>101</v>
      </c>
      <c r="E7" s="51"/>
      <c r="F7" s="52" t="s">
        <v>103</v>
      </c>
      <c r="G7" s="75" t="s">
        <v>142</v>
      </c>
      <c r="H7" s="42"/>
      <c r="I7" s="38"/>
      <c r="J7" s="76" t="s">
        <v>111</v>
      </c>
      <c r="K7" s="85">
        <v>44882</v>
      </c>
      <c r="L7" s="85">
        <f>K7+182.5</f>
        <v>45064.5</v>
      </c>
      <c r="M7" s="54"/>
      <c r="N7" s="82">
        <v>244784.52</v>
      </c>
      <c r="O7" s="60" t="s">
        <v>102</v>
      </c>
      <c r="P7" s="14"/>
      <c r="Q7" s="14"/>
    </row>
    <row r="8" spans="1:29" s="6" customFormat="1" ht="106.5" customHeight="1">
      <c r="D8" s="51" t="s">
        <v>88</v>
      </c>
      <c r="E8" s="51"/>
      <c r="F8" s="52" t="s">
        <v>89</v>
      </c>
      <c r="G8" s="75" t="s">
        <v>107</v>
      </c>
      <c r="H8" s="42"/>
      <c r="I8" s="38"/>
      <c r="J8" s="76" t="s">
        <v>113</v>
      </c>
      <c r="K8" s="85">
        <v>44881</v>
      </c>
      <c r="L8" s="85">
        <f>K8+183</f>
        <v>45064</v>
      </c>
      <c r="M8" s="77"/>
      <c r="N8" s="82">
        <v>299000.65999999997</v>
      </c>
      <c r="O8" s="60">
        <v>0.1</v>
      </c>
      <c r="P8" s="14"/>
      <c r="Q8" s="14"/>
    </row>
    <row r="9" spans="1:29" s="6" customFormat="1" ht="106.5" customHeight="1">
      <c r="D9" s="51" t="s">
        <v>104</v>
      </c>
      <c r="E9" s="51"/>
      <c r="F9" s="52" t="s">
        <v>105</v>
      </c>
      <c r="G9" s="75" t="s">
        <v>106</v>
      </c>
      <c r="H9" s="42"/>
      <c r="I9" s="38"/>
      <c r="J9" s="76" t="s">
        <v>112</v>
      </c>
      <c r="K9" s="85">
        <v>44889</v>
      </c>
      <c r="L9" s="85">
        <f>K9+91.25</f>
        <v>44980.25</v>
      </c>
      <c r="M9" s="54"/>
      <c r="N9" s="82">
        <v>198338.83</v>
      </c>
      <c r="O9" s="60">
        <v>1</v>
      </c>
      <c r="P9" s="14"/>
      <c r="Q9" s="14"/>
    </row>
    <row r="10" spans="1:29" s="6" customFormat="1" ht="106.5" customHeight="1">
      <c r="D10" s="51" t="s">
        <v>131</v>
      </c>
      <c r="E10" s="49"/>
      <c r="F10" s="51" t="s">
        <v>134</v>
      </c>
      <c r="G10" s="75" t="s">
        <v>144</v>
      </c>
      <c r="H10" s="42"/>
      <c r="I10" s="38"/>
      <c r="J10" s="81" t="s">
        <v>152</v>
      </c>
      <c r="K10" s="85">
        <v>44900</v>
      </c>
      <c r="L10" s="86">
        <f t="shared" ref="L10:L12" si="0">K10+60</f>
        <v>44960</v>
      </c>
      <c r="M10" s="54"/>
      <c r="N10" s="87">
        <v>316132.15000000002</v>
      </c>
      <c r="O10" s="60">
        <v>0.7</v>
      </c>
      <c r="P10" s="14"/>
      <c r="Q10" s="14"/>
    </row>
    <row r="11" spans="1:29" s="6" customFormat="1" ht="106.5" customHeight="1">
      <c r="D11" s="51" t="s">
        <v>132</v>
      </c>
      <c r="E11" s="51"/>
      <c r="F11" s="51" t="s">
        <v>135</v>
      </c>
      <c r="G11" s="75" t="s">
        <v>143</v>
      </c>
      <c r="H11" s="42"/>
      <c r="I11" s="38"/>
      <c r="J11" s="81" t="s">
        <v>153</v>
      </c>
      <c r="K11" s="85">
        <v>44907</v>
      </c>
      <c r="L11" s="86">
        <f t="shared" si="0"/>
        <v>44967</v>
      </c>
      <c r="M11" s="77"/>
      <c r="N11" s="87">
        <v>190538.32</v>
      </c>
      <c r="O11" s="60">
        <v>0.15</v>
      </c>
      <c r="P11" s="14"/>
      <c r="Q11" s="14"/>
    </row>
    <row r="12" spans="1:29" s="6" customFormat="1" ht="106.5" customHeight="1">
      <c r="D12" s="51" t="s">
        <v>133</v>
      </c>
      <c r="E12" s="51"/>
      <c r="F12" s="51" t="s">
        <v>136</v>
      </c>
      <c r="G12" s="76" t="s">
        <v>145</v>
      </c>
      <c r="H12" s="42"/>
      <c r="I12" s="38"/>
      <c r="J12" s="81" t="s">
        <v>150</v>
      </c>
      <c r="K12" s="85">
        <v>44922</v>
      </c>
      <c r="L12" s="86">
        <f t="shared" si="0"/>
        <v>44982</v>
      </c>
      <c r="M12" s="77"/>
      <c r="N12" s="87">
        <v>318622.69</v>
      </c>
      <c r="O12" s="60">
        <v>0.01</v>
      </c>
      <c r="P12" s="14"/>
      <c r="Q12" s="14"/>
    </row>
    <row r="13" spans="1:29" s="6" customFormat="1" ht="106.5" customHeight="1">
      <c r="D13" s="89" t="s">
        <v>10</v>
      </c>
      <c r="E13" s="81"/>
      <c r="F13" s="90" t="s">
        <v>11</v>
      </c>
      <c r="G13" s="75" t="s">
        <v>66</v>
      </c>
      <c r="H13" s="42"/>
      <c r="I13" s="39"/>
      <c r="J13" s="79" t="s">
        <v>121</v>
      </c>
      <c r="K13" s="84">
        <v>44466</v>
      </c>
      <c r="L13" s="85">
        <v>44889</v>
      </c>
      <c r="M13" s="80">
        <v>44768</v>
      </c>
      <c r="N13" s="61">
        <v>1199625.5900000001</v>
      </c>
      <c r="O13" s="60">
        <v>0.75</v>
      </c>
      <c r="P13" s="14"/>
      <c r="Q13" s="14"/>
    </row>
    <row r="14" spans="1:29" s="4" customFormat="1" ht="116.25" customHeight="1">
      <c r="A14" s="22"/>
      <c r="B14" s="22"/>
      <c r="C14" s="24" t="s">
        <v>8</v>
      </c>
      <c r="D14" s="89" t="s">
        <v>12</v>
      </c>
      <c r="E14" s="22"/>
      <c r="F14" s="90" t="s">
        <v>20</v>
      </c>
      <c r="G14" s="88" t="s">
        <v>67</v>
      </c>
      <c r="H14" s="42"/>
      <c r="I14" s="39" t="e">
        <f>#REF!+#REF!</f>
        <v>#REF!</v>
      </c>
      <c r="J14" s="79" t="s">
        <v>122</v>
      </c>
      <c r="K14" s="85">
        <v>44466</v>
      </c>
      <c r="L14" s="85">
        <f>K14+365+180-30</f>
        <v>44981</v>
      </c>
      <c r="M14" s="54">
        <f>L14+60</f>
        <v>45041</v>
      </c>
      <c r="N14" s="82">
        <v>2232543.33</v>
      </c>
      <c r="O14" s="83">
        <v>0.95</v>
      </c>
      <c r="P14" s="32"/>
      <c r="Q14" s="32"/>
    </row>
    <row r="15" spans="1:29" s="4" customFormat="1" ht="116.25" customHeight="1">
      <c r="A15" s="22"/>
      <c r="B15" s="22"/>
      <c r="C15" s="24"/>
      <c r="D15" s="89" t="s">
        <v>45</v>
      </c>
      <c r="E15" s="22"/>
      <c r="F15" s="90" t="s">
        <v>46</v>
      </c>
      <c r="G15" s="88" t="s">
        <v>68</v>
      </c>
      <c r="H15" s="42"/>
      <c r="I15" s="39"/>
      <c r="J15" s="79" t="s">
        <v>119</v>
      </c>
      <c r="K15" s="85">
        <v>44746</v>
      </c>
      <c r="L15" s="85">
        <v>44988</v>
      </c>
      <c r="M15" s="54"/>
      <c r="N15" s="82">
        <v>1391080.62</v>
      </c>
      <c r="O15" s="83">
        <v>0.7</v>
      </c>
      <c r="P15" s="32"/>
      <c r="Q15" s="32"/>
    </row>
    <row r="16" spans="1:29" s="4" customFormat="1" ht="45.75" customHeight="1">
      <c r="A16" s="99"/>
      <c r="B16" s="99"/>
      <c r="C16" s="100"/>
      <c r="D16" s="99" t="s">
        <v>32</v>
      </c>
      <c r="E16" s="22"/>
      <c r="F16" s="101" t="s">
        <v>31</v>
      </c>
      <c r="G16" s="94" t="s">
        <v>69</v>
      </c>
      <c r="H16" s="42"/>
      <c r="I16" s="39"/>
      <c r="J16" s="95" t="s">
        <v>122</v>
      </c>
      <c r="K16" s="96">
        <v>44733</v>
      </c>
      <c r="L16" s="97">
        <f>K16+180+62</f>
        <v>44975</v>
      </c>
      <c r="M16" s="98">
        <f>L16+60</f>
        <v>45035</v>
      </c>
      <c r="N16" s="92">
        <v>530679.47</v>
      </c>
      <c r="O16" s="93">
        <v>0.75</v>
      </c>
      <c r="P16" s="32"/>
      <c r="Q16" s="32"/>
    </row>
    <row r="17" spans="1:17" s="4" customFormat="1" ht="45.75" customHeight="1">
      <c r="A17" s="99"/>
      <c r="B17" s="99"/>
      <c r="C17" s="100"/>
      <c r="D17" s="99"/>
      <c r="E17" s="22"/>
      <c r="F17" s="101"/>
      <c r="G17" s="94"/>
      <c r="H17" s="42"/>
      <c r="I17" s="40"/>
      <c r="J17" s="95"/>
      <c r="K17" s="96"/>
      <c r="L17" s="97"/>
      <c r="M17" s="98"/>
      <c r="N17" s="92"/>
      <c r="O17" s="93"/>
      <c r="P17" s="32"/>
      <c r="Q17" s="32"/>
    </row>
    <row r="18" spans="1:17" s="4" customFormat="1" ht="45.75" customHeight="1">
      <c r="A18" s="99"/>
      <c r="B18" s="99"/>
      <c r="C18" s="100"/>
      <c r="D18" s="99"/>
      <c r="E18" s="22"/>
      <c r="F18" s="101"/>
      <c r="G18" s="94"/>
      <c r="H18" s="42"/>
      <c r="I18" s="40"/>
      <c r="J18" s="95"/>
      <c r="K18" s="96"/>
      <c r="L18" s="97"/>
      <c r="M18" s="98"/>
      <c r="N18" s="92"/>
      <c r="O18" s="93"/>
      <c r="P18" s="32"/>
      <c r="Q18" s="32"/>
    </row>
    <row r="19" spans="1:17" s="4" customFormat="1" ht="45.75" customHeight="1">
      <c r="A19" s="99"/>
      <c r="B19" s="99"/>
      <c r="C19" s="100"/>
      <c r="D19" s="99" t="s">
        <v>33</v>
      </c>
      <c r="E19" s="22"/>
      <c r="F19" s="101" t="s">
        <v>34</v>
      </c>
      <c r="G19" s="94" t="s">
        <v>70</v>
      </c>
      <c r="H19" s="42"/>
      <c r="I19" s="39"/>
      <c r="J19" s="95" t="s">
        <v>119</v>
      </c>
      <c r="K19" s="96">
        <v>44718</v>
      </c>
      <c r="L19" s="97">
        <f>K19+365</f>
        <v>45083</v>
      </c>
      <c r="M19" s="98">
        <f>L19+60</f>
        <v>45143</v>
      </c>
      <c r="N19" s="92">
        <v>1293327.3999999999</v>
      </c>
      <c r="O19" s="93">
        <v>0.65</v>
      </c>
      <c r="P19" s="32"/>
      <c r="Q19" s="32"/>
    </row>
    <row r="20" spans="1:17" s="4" customFormat="1" ht="45.75" customHeight="1">
      <c r="A20" s="99"/>
      <c r="B20" s="99"/>
      <c r="C20" s="100"/>
      <c r="D20" s="99"/>
      <c r="E20" s="22"/>
      <c r="F20" s="101"/>
      <c r="G20" s="94"/>
      <c r="H20" s="42"/>
      <c r="I20" s="40"/>
      <c r="J20" s="95"/>
      <c r="K20" s="96"/>
      <c r="L20" s="97"/>
      <c r="M20" s="98"/>
      <c r="N20" s="92"/>
      <c r="O20" s="93"/>
      <c r="P20" s="32"/>
      <c r="Q20" s="32"/>
    </row>
    <row r="21" spans="1:17" s="4" customFormat="1" ht="45.75" customHeight="1">
      <c r="A21" s="99"/>
      <c r="B21" s="99"/>
      <c r="C21" s="100"/>
      <c r="D21" s="99"/>
      <c r="E21" s="22"/>
      <c r="F21" s="101"/>
      <c r="G21" s="94"/>
      <c r="H21" s="42"/>
      <c r="I21" s="40"/>
      <c r="J21" s="95"/>
      <c r="K21" s="96"/>
      <c r="L21" s="97"/>
      <c r="M21" s="98"/>
      <c r="N21" s="92"/>
      <c r="O21" s="93"/>
      <c r="P21" s="32"/>
      <c r="Q21" s="32"/>
    </row>
    <row r="22" spans="1:17" s="4" customFormat="1" ht="45.75" customHeight="1">
      <c r="A22" s="99"/>
      <c r="B22" s="99"/>
      <c r="C22" s="100"/>
      <c r="D22" s="99" t="s">
        <v>35</v>
      </c>
      <c r="E22" s="22"/>
      <c r="F22" s="101" t="s">
        <v>36</v>
      </c>
      <c r="G22" s="94" t="s">
        <v>71</v>
      </c>
      <c r="H22" s="42"/>
      <c r="I22" s="39"/>
      <c r="J22" s="95" t="s">
        <v>123</v>
      </c>
      <c r="K22" s="96" t="s">
        <v>44</v>
      </c>
      <c r="L22" s="97"/>
      <c r="M22" s="98"/>
      <c r="N22" s="92">
        <v>1324678.76</v>
      </c>
      <c r="O22" s="93">
        <v>0</v>
      </c>
      <c r="P22" s="32"/>
      <c r="Q22" s="32"/>
    </row>
    <row r="23" spans="1:17" s="4" customFormat="1" ht="45.75" customHeight="1">
      <c r="A23" s="99"/>
      <c r="B23" s="99"/>
      <c r="C23" s="100"/>
      <c r="D23" s="99"/>
      <c r="E23" s="22"/>
      <c r="F23" s="101"/>
      <c r="G23" s="94"/>
      <c r="H23" s="42"/>
      <c r="I23" s="40"/>
      <c r="J23" s="95"/>
      <c r="K23" s="96"/>
      <c r="L23" s="97"/>
      <c r="M23" s="98"/>
      <c r="N23" s="92"/>
      <c r="O23" s="93"/>
      <c r="P23" s="32"/>
      <c r="Q23" s="32"/>
    </row>
    <row r="24" spans="1:17" s="4" customFormat="1" ht="45.75" customHeight="1">
      <c r="A24" s="99"/>
      <c r="B24" s="99"/>
      <c r="C24" s="100"/>
      <c r="D24" s="99"/>
      <c r="E24" s="22"/>
      <c r="F24" s="101"/>
      <c r="G24" s="94"/>
      <c r="H24" s="42"/>
      <c r="I24" s="40"/>
      <c r="J24" s="95"/>
      <c r="K24" s="96"/>
      <c r="L24" s="97"/>
      <c r="M24" s="98"/>
      <c r="N24" s="92"/>
      <c r="O24" s="93"/>
      <c r="P24" s="32"/>
      <c r="Q24" s="32"/>
    </row>
    <row r="25" spans="1:17" s="4" customFormat="1" ht="45.75" customHeight="1">
      <c r="A25" s="99"/>
      <c r="B25" s="99"/>
      <c r="C25" s="100"/>
      <c r="D25" s="99" t="s">
        <v>37</v>
      </c>
      <c r="E25" s="22"/>
      <c r="F25" s="101" t="s">
        <v>38</v>
      </c>
      <c r="G25" s="94" t="s">
        <v>72</v>
      </c>
      <c r="H25" s="42"/>
      <c r="I25" s="39"/>
      <c r="J25" s="95" t="s">
        <v>122</v>
      </c>
      <c r="K25" s="96">
        <v>44726</v>
      </c>
      <c r="L25" s="97">
        <v>45092</v>
      </c>
      <c r="M25" s="98">
        <f>L25+60</f>
        <v>45152</v>
      </c>
      <c r="N25" s="92">
        <v>349158.34</v>
      </c>
      <c r="O25" s="93">
        <v>0.2</v>
      </c>
      <c r="P25" s="32"/>
      <c r="Q25" s="32"/>
    </row>
    <row r="26" spans="1:17" s="4" customFormat="1" ht="45.75" customHeight="1">
      <c r="A26" s="99"/>
      <c r="B26" s="99"/>
      <c r="C26" s="100"/>
      <c r="D26" s="99"/>
      <c r="E26" s="22"/>
      <c r="F26" s="101"/>
      <c r="G26" s="94"/>
      <c r="H26" s="42"/>
      <c r="I26" s="40"/>
      <c r="J26" s="95"/>
      <c r="K26" s="96"/>
      <c r="L26" s="97"/>
      <c r="M26" s="98"/>
      <c r="N26" s="92"/>
      <c r="O26" s="93"/>
      <c r="P26" s="32"/>
      <c r="Q26" s="32"/>
    </row>
    <row r="27" spans="1:17" s="4" customFormat="1" ht="45.75" customHeight="1">
      <c r="A27" s="99"/>
      <c r="B27" s="99"/>
      <c r="C27" s="100"/>
      <c r="D27" s="99"/>
      <c r="E27" s="22"/>
      <c r="F27" s="101"/>
      <c r="G27" s="94"/>
      <c r="H27" s="42"/>
      <c r="I27" s="40"/>
      <c r="J27" s="95"/>
      <c r="K27" s="96"/>
      <c r="L27" s="97"/>
      <c r="M27" s="98"/>
      <c r="N27" s="92"/>
      <c r="O27" s="93"/>
      <c r="P27" s="32"/>
      <c r="Q27" s="32"/>
    </row>
    <row r="28" spans="1:17" s="4" customFormat="1" ht="116.25" customHeight="1">
      <c r="A28" s="12"/>
      <c r="B28" s="12"/>
      <c r="C28" s="15"/>
      <c r="D28" s="89" t="s">
        <v>48</v>
      </c>
      <c r="E28" s="22"/>
      <c r="F28" s="36" t="s">
        <v>47</v>
      </c>
      <c r="G28" s="88" t="s">
        <v>73</v>
      </c>
      <c r="H28" s="42"/>
      <c r="I28" s="39"/>
      <c r="J28" s="79" t="s">
        <v>122</v>
      </c>
      <c r="K28" s="84" t="s">
        <v>49</v>
      </c>
      <c r="L28" s="85"/>
      <c r="M28" s="54"/>
      <c r="N28" s="61">
        <v>2178279.9700000002</v>
      </c>
      <c r="O28" s="83">
        <v>0</v>
      </c>
      <c r="P28" s="32"/>
      <c r="Q28" s="32"/>
    </row>
    <row r="29" spans="1:17" s="4" customFormat="1" ht="116.25" customHeight="1">
      <c r="A29" s="22"/>
      <c r="B29" s="22"/>
      <c r="C29" s="24"/>
      <c r="D29" s="89" t="s">
        <v>59</v>
      </c>
      <c r="E29" s="22"/>
      <c r="F29" s="91" t="s">
        <v>61</v>
      </c>
      <c r="G29" s="88" t="s">
        <v>74</v>
      </c>
      <c r="H29" s="42"/>
      <c r="I29" s="39"/>
      <c r="J29" s="76" t="s">
        <v>121</v>
      </c>
      <c r="K29" s="84">
        <v>44781</v>
      </c>
      <c r="L29" s="85">
        <f>K29+244</f>
        <v>45025</v>
      </c>
      <c r="M29" s="54"/>
      <c r="N29" s="61">
        <v>892697.88</v>
      </c>
      <c r="O29" s="83">
        <v>0.65</v>
      </c>
      <c r="P29" s="32"/>
      <c r="Q29" s="32"/>
    </row>
    <row r="30" spans="1:17" s="4" customFormat="1" ht="116.25" customHeight="1">
      <c r="A30" s="22"/>
      <c r="B30" s="22"/>
      <c r="C30" s="24"/>
      <c r="D30" s="89" t="s">
        <v>60</v>
      </c>
      <c r="E30" s="22"/>
      <c r="F30" s="91" t="s">
        <v>62</v>
      </c>
      <c r="G30" s="88" t="s">
        <v>75</v>
      </c>
      <c r="H30" s="42"/>
      <c r="I30" s="39"/>
      <c r="J30" s="76" t="s">
        <v>117</v>
      </c>
      <c r="K30" s="84">
        <v>44784</v>
      </c>
      <c r="L30" s="85">
        <f>K30+183</f>
        <v>44967</v>
      </c>
      <c r="M30" s="54"/>
      <c r="N30" s="61">
        <v>2262936.09</v>
      </c>
      <c r="O30" s="83">
        <v>0.7</v>
      </c>
      <c r="P30" s="32"/>
      <c r="Q30" s="32"/>
    </row>
    <row r="31" spans="1:17" s="4" customFormat="1" ht="116.25" customHeight="1">
      <c r="A31" s="43"/>
      <c r="B31" s="43"/>
      <c r="C31" s="44"/>
      <c r="D31" s="89" t="s">
        <v>90</v>
      </c>
      <c r="E31" s="48"/>
      <c r="F31" s="91" t="s">
        <v>91</v>
      </c>
      <c r="G31" s="106" t="s">
        <v>146</v>
      </c>
      <c r="H31" s="42"/>
      <c r="I31" s="39"/>
      <c r="J31" s="76" t="s">
        <v>129</v>
      </c>
      <c r="K31" s="84">
        <v>44883</v>
      </c>
      <c r="L31" s="85">
        <f>K31+183</f>
        <v>45066</v>
      </c>
      <c r="M31" s="54"/>
      <c r="N31" s="62">
        <v>3101478.83</v>
      </c>
      <c r="O31" s="83">
        <v>0.08</v>
      </c>
      <c r="P31" s="32"/>
      <c r="Q31" s="32"/>
    </row>
    <row r="32" spans="1:17" s="4" customFormat="1" ht="116.25" customHeight="1">
      <c r="A32" s="43"/>
      <c r="B32" s="43"/>
      <c r="C32" s="44"/>
      <c r="D32" s="89" t="s">
        <v>137</v>
      </c>
      <c r="E32" s="78"/>
      <c r="F32" s="91" t="s">
        <v>138</v>
      </c>
      <c r="G32" s="88" t="s">
        <v>147</v>
      </c>
      <c r="H32" s="42"/>
      <c r="I32" s="39"/>
      <c r="J32" s="79" t="s">
        <v>122</v>
      </c>
      <c r="K32" s="84">
        <v>44918</v>
      </c>
      <c r="L32" s="85">
        <v>45343</v>
      </c>
      <c r="M32" s="77"/>
      <c r="N32" s="62">
        <v>540560.46</v>
      </c>
      <c r="O32" s="83">
        <v>0</v>
      </c>
      <c r="P32" s="32"/>
      <c r="Q32" s="32"/>
    </row>
    <row r="33" spans="1:29" s="4" customFormat="1" ht="116.25" customHeight="1">
      <c r="A33" s="43"/>
      <c r="B33" s="43"/>
      <c r="C33" s="44"/>
      <c r="D33" s="89" t="s">
        <v>92</v>
      </c>
      <c r="E33" s="48"/>
      <c r="F33" s="91" t="s">
        <v>93</v>
      </c>
      <c r="G33" s="88" t="s">
        <v>148</v>
      </c>
      <c r="H33" s="42"/>
      <c r="I33" s="39"/>
      <c r="J33" s="76" t="s">
        <v>130</v>
      </c>
      <c r="K33" s="84">
        <v>44882</v>
      </c>
      <c r="L33" s="85">
        <f>K33+365</f>
        <v>45247</v>
      </c>
      <c r="M33" s="54"/>
      <c r="N33" s="62">
        <v>2080925.46</v>
      </c>
      <c r="O33" s="83">
        <v>0.05</v>
      </c>
      <c r="P33" s="32"/>
      <c r="Q33" s="32"/>
    </row>
    <row r="34" spans="1:29" s="4" customFormat="1" ht="116.25" customHeight="1">
      <c r="A34" s="43"/>
      <c r="B34" s="43"/>
      <c r="C34" s="44"/>
      <c r="D34" s="89" t="s">
        <v>139</v>
      </c>
      <c r="E34" s="78"/>
      <c r="F34" s="91" t="s">
        <v>140</v>
      </c>
      <c r="G34" s="88" t="s">
        <v>149</v>
      </c>
      <c r="H34" s="42"/>
      <c r="I34" s="39"/>
      <c r="J34" s="76" t="s">
        <v>151</v>
      </c>
      <c r="K34" s="84" t="s">
        <v>102</v>
      </c>
      <c r="L34" s="85" t="s">
        <v>141</v>
      </c>
      <c r="M34" s="77"/>
      <c r="N34" s="62">
        <v>396155.63</v>
      </c>
      <c r="O34" s="83">
        <v>0</v>
      </c>
      <c r="P34" s="32"/>
      <c r="Q34" s="32"/>
    </row>
    <row r="35" spans="1:29" s="7" customFormat="1" ht="116.25" customHeight="1">
      <c r="A35" s="10"/>
      <c r="B35" s="10"/>
      <c r="C35" s="11"/>
      <c r="D35" s="89" t="s">
        <v>13</v>
      </c>
      <c r="E35" s="22"/>
      <c r="F35" s="90" t="s">
        <v>14</v>
      </c>
      <c r="G35" s="75" t="s">
        <v>76</v>
      </c>
      <c r="H35" s="42"/>
      <c r="I35" s="38"/>
      <c r="J35" s="81" t="s">
        <v>124</v>
      </c>
      <c r="K35" s="84">
        <v>44434</v>
      </c>
      <c r="L35" s="59">
        <v>45039</v>
      </c>
      <c r="M35" s="53">
        <v>44920</v>
      </c>
      <c r="N35" s="82">
        <v>6343440.6200000001</v>
      </c>
      <c r="O35" s="83">
        <v>0.5</v>
      </c>
      <c r="P35" s="14"/>
      <c r="Q35" s="14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s="28" customFormat="1" ht="116.25" customHeight="1">
      <c r="A36" s="13">
        <v>45</v>
      </c>
      <c r="B36" s="13"/>
      <c r="C36" s="16" t="s">
        <v>7</v>
      </c>
      <c r="D36" s="9" t="s">
        <v>15</v>
      </c>
      <c r="E36" s="22"/>
      <c r="F36" s="36" t="s">
        <v>23</v>
      </c>
      <c r="G36" s="75" t="s">
        <v>77</v>
      </c>
      <c r="H36" s="42"/>
      <c r="I36" s="38" t="e">
        <f>#REF!+#REF!</f>
        <v>#REF!</v>
      </c>
      <c r="J36" s="81" t="s">
        <v>121</v>
      </c>
      <c r="K36" s="85">
        <v>44470</v>
      </c>
      <c r="L36" s="85">
        <f>K36+730</f>
        <v>45200</v>
      </c>
      <c r="M36" s="54">
        <f>L36+60</f>
        <v>45260</v>
      </c>
      <c r="N36" s="61">
        <v>4182674.74</v>
      </c>
      <c r="O36" s="83">
        <v>0.05</v>
      </c>
      <c r="P36" s="31"/>
      <c r="Q36" s="31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</row>
    <row r="37" spans="1:29" s="7" customFormat="1" ht="116.25" customHeight="1">
      <c r="A37" s="10"/>
      <c r="B37" s="10"/>
      <c r="C37" s="11"/>
      <c r="D37" s="89" t="s">
        <v>16</v>
      </c>
      <c r="E37" s="22"/>
      <c r="F37" s="36" t="s">
        <v>24</v>
      </c>
      <c r="G37" s="75" t="s">
        <v>78</v>
      </c>
      <c r="H37" s="42"/>
      <c r="I37" s="38"/>
      <c r="J37" s="81" t="s">
        <v>118</v>
      </c>
      <c r="K37" s="84">
        <v>44593</v>
      </c>
      <c r="L37" s="85">
        <f>K37+365+180</f>
        <v>45138</v>
      </c>
      <c r="M37" s="53">
        <f>L37+61</f>
        <v>45199</v>
      </c>
      <c r="N37" s="82">
        <v>28472762.530000001</v>
      </c>
      <c r="O37" s="83">
        <v>0.75</v>
      </c>
      <c r="P37" s="14"/>
      <c r="Q37" s="14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s="6" customFormat="1" ht="116.25" customHeight="1">
      <c r="A38" s="8"/>
      <c r="B38" s="8"/>
      <c r="C38" s="17"/>
      <c r="D38" s="89" t="s">
        <v>17</v>
      </c>
      <c r="E38" s="22"/>
      <c r="F38" s="36" t="s">
        <v>30</v>
      </c>
      <c r="G38" s="75" t="s">
        <v>79</v>
      </c>
      <c r="H38" s="42"/>
      <c r="I38" s="38"/>
      <c r="J38" s="81" t="s">
        <v>125</v>
      </c>
      <c r="K38" s="84">
        <v>44536</v>
      </c>
      <c r="L38" s="85">
        <v>44899</v>
      </c>
      <c r="M38" s="53">
        <f>L38+60</f>
        <v>44959</v>
      </c>
      <c r="N38" s="82">
        <v>3496757.97</v>
      </c>
      <c r="O38" s="83">
        <v>0.75</v>
      </c>
      <c r="P38" s="14"/>
      <c r="Q38" s="14"/>
    </row>
    <row r="39" spans="1:29" s="7" customFormat="1" ht="116.25" customHeight="1">
      <c r="A39" s="10"/>
      <c r="B39" s="10"/>
      <c r="C39" s="11"/>
      <c r="D39" s="89" t="s">
        <v>18</v>
      </c>
      <c r="E39" s="22"/>
      <c r="F39" s="90" t="s">
        <v>21</v>
      </c>
      <c r="G39" s="75" t="s">
        <v>80</v>
      </c>
      <c r="H39" s="42"/>
      <c r="I39" s="38"/>
      <c r="J39" s="81" t="s">
        <v>126</v>
      </c>
      <c r="K39" s="84">
        <v>44543</v>
      </c>
      <c r="L39" s="85">
        <v>45060</v>
      </c>
      <c r="M39" s="53">
        <f>L39+60</f>
        <v>45120</v>
      </c>
      <c r="N39" s="82">
        <v>4946506.24</v>
      </c>
      <c r="O39" s="83">
        <v>0.8</v>
      </c>
      <c r="P39" s="14"/>
      <c r="Q39" s="14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s="7" customFormat="1" ht="116.25" customHeight="1">
      <c r="A40" s="10"/>
      <c r="B40" s="10"/>
      <c r="C40" s="11"/>
      <c r="D40" s="89" t="s">
        <v>19</v>
      </c>
      <c r="E40" s="22"/>
      <c r="F40" s="90" t="s">
        <v>22</v>
      </c>
      <c r="G40" s="75" t="s">
        <v>81</v>
      </c>
      <c r="H40" s="42"/>
      <c r="I40" s="38"/>
      <c r="J40" s="81" t="s">
        <v>127</v>
      </c>
      <c r="K40" s="84">
        <v>44545</v>
      </c>
      <c r="L40" s="85">
        <f>K40+365+91</f>
        <v>45001</v>
      </c>
      <c r="M40" s="53">
        <f>L40+60</f>
        <v>45061</v>
      </c>
      <c r="N40" s="82">
        <v>5811073.7599999998</v>
      </c>
      <c r="O40" s="83">
        <v>0.99</v>
      </c>
      <c r="P40" s="14"/>
      <c r="Q40" s="14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s="6" customFormat="1" ht="123" customHeight="1">
      <c r="A41" s="8"/>
      <c r="B41" s="8"/>
      <c r="C41" s="17"/>
      <c r="D41" s="76" t="s">
        <v>39</v>
      </c>
      <c r="E41" s="21"/>
      <c r="F41" s="91" t="s">
        <v>40</v>
      </c>
      <c r="G41" s="75" t="s">
        <v>82</v>
      </c>
      <c r="H41" s="42"/>
      <c r="I41" s="38"/>
      <c r="J41" s="81" t="s">
        <v>128</v>
      </c>
      <c r="K41" s="84">
        <v>44670</v>
      </c>
      <c r="L41" s="85">
        <f>K41+730+91</f>
        <v>45491</v>
      </c>
      <c r="M41" s="53">
        <f>L41+91</f>
        <v>45582</v>
      </c>
      <c r="N41" s="82">
        <v>42580795.719999999</v>
      </c>
      <c r="O41" s="83">
        <v>0.35</v>
      </c>
      <c r="P41" s="14"/>
      <c r="Q41" s="14"/>
    </row>
    <row r="42" spans="1:29" s="6" customFormat="1" ht="100.5" customHeight="1">
      <c r="A42" s="8"/>
      <c r="B42" s="8"/>
      <c r="C42" s="17"/>
      <c r="D42" s="76" t="s">
        <v>41</v>
      </c>
      <c r="E42" s="21"/>
      <c r="F42" s="91" t="s">
        <v>42</v>
      </c>
      <c r="G42" s="75" t="s">
        <v>43</v>
      </c>
      <c r="H42" s="42"/>
      <c r="I42" s="38"/>
      <c r="J42" s="81" t="s">
        <v>124</v>
      </c>
      <c r="K42" s="84">
        <v>44707</v>
      </c>
      <c r="L42" s="85">
        <f>K42+365+180</f>
        <v>45252</v>
      </c>
      <c r="M42" s="53">
        <f>L42+60</f>
        <v>45312</v>
      </c>
      <c r="N42" s="82">
        <v>10519024.050000001</v>
      </c>
      <c r="O42" s="83">
        <v>0.5</v>
      </c>
      <c r="P42" s="14"/>
      <c r="Q42" s="14"/>
    </row>
    <row r="43" spans="1:29" s="4" customFormat="1" ht="116.25" customHeight="1">
      <c r="A43" s="43"/>
      <c r="B43" s="43"/>
      <c r="C43" s="44"/>
      <c r="D43" s="8" t="s">
        <v>50</v>
      </c>
      <c r="E43" s="43"/>
      <c r="F43" s="17" t="s">
        <v>51</v>
      </c>
      <c r="G43" s="45" t="s">
        <v>83</v>
      </c>
      <c r="H43" s="46"/>
      <c r="I43" s="47"/>
      <c r="J43" s="43" t="s">
        <v>114</v>
      </c>
      <c r="K43" s="63">
        <v>44742</v>
      </c>
      <c r="L43" s="64">
        <v>45259</v>
      </c>
      <c r="M43" s="65"/>
      <c r="N43" s="66">
        <v>3859864.81</v>
      </c>
      <c r="O43" s="67">
        <v>0.3</v>
      </c>
      <c r="P43" s="32"/>
      <c r="Q43" s="32"/>
    </row>
    <row r="44" spans="1:29" s="4" customFormat="1" ht="116.25" customHeight="1">
      <c r="A44" s="43"/>
      <c r="B44" s="43"/>
      <c r="C44" s="44"/>
      <c r="D44" s="8" t="s">
        <v>94</v>
      </c>
      <c r="E44" s="43"/>
      <c r="F44" s="17" t="s">
        <v>95</v>
      </c>
      <c r="G44" s="45" t="s">
        <v>108</v>
      </c>
      <c r="H44" s="46"/>
      <c r="I44" s="47"/>
      <c r="J44" s="43" t="s">
        <v>123</v>
      </c>
      <c r="K44" s="63">
        <v>44865</v>
      </c>
      <c r="L44" s="64">
        <f>K44+730</f>
        <v>45595</v>
      </c>
      <c r="M44" s="65"/>
      <c r="N44" s="68">
        <v>16825103.77</v>
      </c>
      <c r="O44" s="67">
        <v>0.05</v>
      </c>
      <c r="P44" s="32"/>
      <c r="Q44" s="69"/>
    </row>
    <row r="45" spans="1:29" s="4" customFormat="1" ht="116.25" customHeight="1">
      <c r="A45" s="43"/>
      <c r="B45" s="43"/>
      <c r="C45" s="44"/>
      <c r="D45" s="8" t="s">
        <v>96</v>
      </c>
      <c r="E45" s="43"/>
      <c r="F45" s="17" t="s">
        <v>97</v>
      </c>
      <c r="G45" s="45" t="s">
        <v>109</v>
      </c>
      <c r="H45" s="50" t="s">
        <v>98</v>
      </c>
      <c r="I45" s="50" t="s">
        <v>98</v>
      </c>
      <c r="J45" s="43" t="s">
        <v>115</v>
      </c>
      <c r="K45" s="63">
        <v>44882</v>
      </c>
      <c r="L45" s="64">
        <f>K45+638</f>
        <v>45520</v>
      </c>
      <c r="M45" s="65"/>
      <c r="N45" s="68">
        <v>19927162.280000001</v>
      </c>
      <c r="O45" s="67">
        <v>0.01</v>
      </c>
      <c r="P45" s="32"/>
      <c r="Q45" s="32"/>
    </row>
    <row r="46" spans="1:29" s="4" customFormat="1" ht="144.75" customHeight="1">
      <c r="A46" s="43"/>
      <c r="B46" s="43"/>
      <c r="C46" s="44"/>
      <c r="D46" s="8" t="s">
        <v>99</v>
      </c>
      <c r="E46" s="43"/>
      <c r="F46" s="17" t="s">
        <v>100</v>
      </c>
      <c r="G46" s="45" t="s">
        <v>110</v>
      </c>
      <c r="H46" s="46"/>
      <c r="I46" s="47"/>
      <c r="J46" s="43" t="s">
        <v>116</v>
      </c>
      <c r="K46" s="63">
        <v>44813</v>
      </c>
      <c r="L46" s="64">
        <f>K46+730</f>
        <v>45543</v>
      </c>
      <c r="M46" s="65"/>
      <c r="N46" s="66">
        <v>4832344.42</v>
      </c>
      <c r="O46" s="67">
        <v>0.15</v>
      </c>
      <c r="P46" s="32"/>
      <c r="Q46" s="32"/>
    </row>
    <row r="47" spans="1:29" s="4" customFormat="1" ht="150.75" customHeight="1">
      <c r="A47" s="43"/>
      <c r="B47" s="43"/>
      <c r="C47" s="44"/>
      <c r="D47" s="76" t="s">
        <v>86</v>
      </c>
      <c r="E47" s="81"/>
      <c r="F47" s="76" t="s">
        <v>85</v>
      </c>
      <c r="G47" s="75" t="s">
        <v>87</v>
      </c>
      <c r="H47" s="42"/>
      <c r="I47" s="5"/>
      <c r="J47" s="81" t="s">
        <v>126</v>
      </c>
      <c r="K47" s="84">
        <v>44813</v>
      </c>
      <c r="L47" s="85">
        <v>44994</v>
      </c>
      <c r="M47" s="80"/>
      <c r="N47" s="82">
        <v>4949093.32</v>
      </c>
      <c r="O47" s="83">
        <v>0.7</v>
      </c>
      <c r="P47" s="32"/>
      <c r="Q47" s="32"/>
    </row>
  </sheetData>
  <autoFilter ref="J1:J47"/>
  <mergeCells count="50">
    <mergeCell ref="N16:N18"/>
    <mergeCell ref="O16:O18"/>
    <mergeCell ref="D2:O2"/>
    <mergeCell ref="A1:O1"/>
    <mergeCell ref="G16:G18"/>
    <mergeCell ref="J16:J18"/>
    <mergeCell ref="K16:K18"/>
    <mergeCell ref="L16:L18"/>
    <mergeCell ref="M16:M18"/>
    <mergeCell ref="A16:A18"/>
    <mergeCell ref="B16:B18"/>
    <mergeCell ref="C16:C18"/>
    <mergeCell ref="D16:D18"/>
    <mergeCell ref="F16:F18"/>
    <mergeCell ref="K19:K21"/>
    <mergeCell ref="L19:L21"/>
    <mergeCell ref="M19:M21"/>
    <mergeCell ref="A19:A21"/>
    <mergeCell ref="B19:B21"/>
    <mergeCell ref="C19:C21"/>
    <mergeCell ref="D19:D21"/>
    <mergeCell ref="F19:F21"/>
    <mergeCell ref="N19:N21"/>
    <mergeCell ref="O19:O21"/>
    <mergeCell ref="A22:A24"/>
    <mergeCell ref="B22:B24"/>
    <mergeCell ref="C22:C24"/>
    <mergeCell ref="D22:D24"/>
    <mergeCell ref="F22:F24"/>
    <mergeCell ref="G22:G24"/>
    <mergeCell ref="J22:J24"/>
    <mergeCell ref="K22:K24"/>
    <mergeCell ref="L22:L24"/>
    <mergeCell ref="M22:M24"/>
    <mergeCell ref="N22:N24"/>
    <mergeCell ref="O22:O24"/>
    <mergeCell ref="G19:G21"/>
    <mergeCell ref="J19:J21"/>
    <mergeCell ref="A25:A27"/>
    <mergeCell ref="B25:B27"/>
    <mergeCell ref="C25:C27"/>
    <mergeCell ref="D25:D27"/>
    <mergeCell ref="F25:F27"/>
    <mergeCell ref="N25:N27"/>
    <mergeCell ref="O25:O27"/>
    <mergeCell ref="G25:G27"/>
    <mergeCell ref="J25:J27"/>
    <mergeCell ref="K25:K27"/>
    <mergeCell ref="L25:L27"/>
    <mergeCell ref="M25:M27"/>
  </mergeCells>
  <conditionalFormatting sqref="L41:M42 L35:L40 L19:L21 L25:L27 M19:M27 L16:M18 M4:M13 L4:L9">
    <cfRule type="cellIs" dxfId="2" priority="71" operator="lessThan">
      <formula>43189</formula>
    </cfRule>
  </conditionalFormatting>
  <conditionalFormatting sqref="L35:L42 L25:L27 L16:L21 L4:L9">
    <cfRule type="cellIs" dxfId="1" priority="70" operator="lessThan">
      <formula>43707</formula>
    </cfRule>
  </conditionalFormatting>
  <conditionalFormatting sqref="L41:M42 L29:L34 L25:L27 K14 L14:L21 M43:M47 M13:M34">
    <cfRule type="timePeriod" dxfId="0" priority="57" timePeriod="thisMonth">
      <formula>AND(MONTH(K13)=MONTH(TODAY()),YEAR(K13)=YEAR(TODAY()))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26" fitToWidth="2" fitToHeight="2" orientation="portrait" r:id="rId1"/>
  <rowBreaks count="1" manualBreakCount="1">
    <brk id="31" min="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ANDAMENTO</vt:lpstr>
      <vt:lpstr>Plan1</vt:lpstr>
      <vt:lpstr>ANDAMENTO!Area_de_impressao</vt:lpstr>
      <vt:lpstr>ANDAMENTO!Titulos_de_impressao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07176</cp:lastModifiedBy>
  <cp:lastPrinted>2023-01-20T18:34:07Z</cp:lastPrinted>
  <dcterms:created xsi:type="dcterms:W3CDTF">2012-10-16T18:02:55Z</dcterms:created>
  <dcterms:modified xsi:type="dcterms:W3CDTF">2023-01-20T19:20:53Z</dcterms:modified>
</cp:coreProperties>
</file>