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17400" windowHeight="7935" tabRatio="456"/>
  </bookViews>
  <sheets>
    <sheet name="ANDAMENTO" sheetId="13" r:id="rId1"/>
    <sheet name="CONCLUIDAS" sheetId="15" r:id="rId2"/>
    <sheet name="Plan1" sheetId="14" r:id="rId3"/>
  </sheets>
  <definedNames>
    <definedName name="_xlnm._FilterDatabase" localSheetId="0" hidden="1">ANDAMENTO!$J$1:$J$58</definedName>
    <definedName name="_xlnm.Print_Area" localSheetId="0">ANDAMENTO!$D$1:$O$57</definedName>
    <definedName name="_xlnm.Print_Area" localSheetId="1">CONCLUIDAS!$C$1:$V$3</definedName>
    <definedName name="_xlnm.Print_Titles" localSheetId="0">ANDAMENTO!$1:$3</definedName>
  </definedNames>
  <calcPr calcId="125725"/>
</workbook>
</file>

<file path=xl/calcChain.xml><?xml version="1.0" encoding="utf-8"?>
<calcChain xmlns="http://schemas.openxmlformats.org/spreadsheetml/2006/main">
  <c r="L56" i="13"/>
  <c r="L55"/>
  <c r="L54"/>
  <c r="L41"/>
  <c r="L40"/>
  <c r="L18"/>
  <c r="L15"/>
  <c r="L14"/>
  <c r="M4" i="15"/>
  <c r="L4"/>
  <c r="I4"/>
  <c r="L39" i="13"/>
  <c r="L38"/>
  <c r="L16"/>
  <c r="L34" l="1"/>
  <c r="M34" s="1"/>
  <c r="L28"/>
  <c r="M28" s="1"/>
  <c r="L24"/>
  <c r="M24" s="1"/>
  <c r="L27"/>
  <c r="M27" s="1"/>
  <c r="M3" i="15"/>
  <c r="L52" i="13" l="1"/>
  <c r="M52" s="1"/>
  <c r="L51"/>
  <c r="M51" s="1"/>
  <c r="L13"/>
  <c r="M13" s="1"/>
  <c r="L12"/>
  <c r="M12" s="1"/>
  <c r="L9"/>
  <c r="M9" s="1"/>
  <c r="L6"/>
  <c r="M6" s="1"/>
  <c r="L5" l="1"/>
  <c r="L44" l="1"/>
  <c r="M44" s="1"/>
  <c r="L47" l="1"/>
  <c r="M47" s="1"/>
  <c r="L46"/>
  <c r="M46" s="1"/>
  <c r="M4" l="1"/>
  <c r="M45" l="1"/>
  <c r="L43" l="1"/>
  <c r="M43" s="1"/>
  <c r="L22" l="1"/>
  <c r="M22" s="1"/>
  <c r="I43" l="1"/>
  <c r="I22"/>
  <c r="M19" l="1"/>
  <c r="I20" l="1"/>
  <c r="I19" l="1"/>
</calcChain>
</file>

<file path=xl/sharedStrings.xml><?xml version="1.0" encoding="utf-8"?>
<sst xmlns="http://schemas.openxmlformats.org/spreadsheetml/2006/main" count="224" uniqueCount="190">
  <si>
    <t>VALOR CONTRATADO</t>
  </si>
  <si>
    <t>VALOR ESTIMADO</t>
  </si>
  <si>
    <t>PM</t>
  </si>
  <si>
    <t>CONV.</t>
  </si>
  <si>
    <t>TOTAL</t>
  </si>
  <si>
    <t>CONTRATO</t>
  </si>
  <si>
    <t>EMPENHO</t>
  </si>
  <si>
    <t>REGIÃO</t>
  </si>
  <si>
    <t>NORTE</t>
  </si>
  <si>
    <t>VERBA</t>
  </si>
  <si>
    <t>FISCAIS</t>
  </si>
  <si>
    <t>CP 03/18</t>
  </si>
  <si>
    <t>257/18</t>
  </si>
  <si>
    <t>Implantação de guias, sarjetas e urbanização em diversas ruas do municipio</t>
  </si>
  <si>
    <t>RESUMO DE OBRAS EM ANDAMENTO - SECRETARIA DE OBRAS PÚBLICAS</t>
  </si>
  <si>
    <t>JOSIANE/LAIS</t>
  </si>
  <si>
    <t>MICHAEL/   LUCIANO</t>
  </si>
  <si>
    <t>ALEXANDRO/     BRUNO</t>
  </si>
  <si>
    <t>MICHAEL/ LUCIANO</t>
  </si>
  <si>
    <t>TP 07/18</t>
  </si>
  <si>
    <t>05/2020</t>
  </si>
  <si>
    <t>JOSIANE / LAIS</t>
  </si>
  <si>
    <t>TP 11/19</t>
  </si>
  <si>
    <t>60/2020</t>
  </si>
  <si>
    <t>MODALIDADE</t>
  </si>
  <si>
    <t xml:space="preserve">Implantação do Canal Extavasor 2 - P. Santa Marinal </t>
  </si>
  <si>
    <t>SOLANGE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</si>
  <si>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</si>
  <si>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</si>
  <si>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</si>
  <si>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</si>
  <si>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</si>
  <si>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</si>
  <si>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</si>
  <si>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</si>
  <si>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</si>
  <si>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</si>
  <si>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</si>
  <si>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Reforma e Recuperação da Mureta na Avenida da Praia no Município de Caraguatatuba/SP - FINISA</t>
  </si>
  <si>
    <t>CC 13/21</t>
  </si>
  <si>
    <t>224/21</t>
  </si>
  <si>
    <t>TP 11/21</t>
  </si>
  <si>
    <t>Infraestrutura Urbana de Recapeamento Asfáltico na rua Emilio Marcondes Ribas e rua Antonio de Souza Santos - bairro Pereque Mirim - CONVEVIO ESTADUAL</t>
  </si>
  <si>
    <t>344/21</t>
  </si>
  <si>
    <t>374/21</t>
  </si>
  <si>
    <t>126/21</t>
  </si>
  <si>
    <t>10/2022</t>
  </si>
  <si>
    <t>PROGRESSÃO CONSTRUÇÕES E CONSULTORIA EIRELI, CNPJ 29.183.206/0001-86</t>
  </si>
  <si>
    <t>OFK ENGENHARIA EIRELI, CNPJ n.º 10.596.045/0001-24</t>
  </si>
  <si>
    <t>J. R. CONSTRUTORA E TERRAPLANAGEM LTDA, CNPJ n.º 01.963.124/0001-35</t>
  </si>
  <si>
    <t>HEBROM CONSTRUÇÕES LTDA, CNPJ n.º 04.941.945/0001-69</t>
  </si>
  <si>
    <t>HABILTECH ENGENHARIA LTDA, CNPJ n.º 33.872.983/0001-05</t>
  </si>
  <si>
    <t>PALÁCIO CONSTRUÇÕES LTDA, CNPJ n.º 01.321.433/0001-01</t>
  </si>
  <si>
    <t>JB CONSTRUÇÕES E EMPREENDIMENTOS EIRELI, CNPJ n.º 00.688.529/0001-40</t>
  </si>
  <si>
    <t>TETO CONSTRUTORA S.A, CNPJ n.º 13.034.156/0001-35</t>
  </si>
  <si>
    <t>SOLOVIA ENGENHARIA E CONSTRUÇÕES, CNPJ n.º 08.806.914/0001-56</t>
  </si>
  <si>
    <t>EGEO ENGENHARIA E SOLUÇÕES AMBIENTAIS LTDA, CNPJ n.º 02.841.119/0001-12</t>
  </si>
  <si>
    <t>OBJETO</t>
  </si>
  <si>
    <t>EMPRESA CONTRATADA</t>
  </si>
  <si>
    <t>DATA DE INICIO</t>
  </si>
  <si>
    <t>PERCENTUAL EXECUTADO</t>
  </si>
  <si>
    <t>DATA PREVISTA P/ TÉRMINO</t>
  </si>
  <si>
    <t>JP CONSTRUTORA, EMPREENDIMENTOS IMOBILIÁRIOS E PARTICIPAÇÕES LTDA, CNPJ n.º 15.684.472/0001-88</t>
  </si>
  <si>
    <t>03/22</t>
  </si>
  <si>
    <t>229/21</t>
  </si>
  <si>
    <t>CC 02/22</t>
  </si>
  <si>
    <t>65/22</t>
  </si>
  <si>
    <t>SANEEL SERVIÇOS TERCEIRIZADOS LTDA -  CNPJ/MF sob nº 42.956.991/0001-20</t>
  </si>
  <si>
    <t>CC 05/22</t>
  </si>
  <si>
    <t>66/22</t>
  </si>
  <si>
    <t>GSK COMÉRCIO E INDÚSTRIA EIRELI, inscrita no CNPJ/MF sob nº 30.622.265/0001-92</t>
  </si>
  <si>
    <t>CC 08/22</t>
  </si>
  <si>
    <t>80/22</t>
  </si>
  <si>
    <t>AVC FIRE INSTALAÇÃO DE EQUIPAMENTOS EIRELI, inscrita no CNPJ/MF sob nº 37.134.629/0001-34</t>
  </si>
  <si>
    <t>CC 06/22</t>
  </si>
  <si>
    <t>72/22</t>
  </si>
  <si>
    <t>JANGADA EMPREENDIMENTOS E PARTICIPAÇÕES LTDA, inscrita no CNPJ/MF sob nº 01.417.854/0001-30</t>
  </si>
  <si>
    <t>CC 07/22</t>
  </si>
  <si>
    <t>78/22</t>
  </si>
  <si>
    <t>ARAUCÁRIA SERVIÇOS DA CONSTRUÇÃO CIVIL LTDA, inscrita no CNPJ/MF sob nº 11.662.234/0001-10</t>
  </si>
  <si>
    <t>39/22</t>
  </si>
  <si>
    <t>TP 09/21</t>
  </si>
  <si>
    <t>231/21</t>
  </si>
  <si>
    <t xml:space="preserve">K. F. CONSTRUÇÕES E SERVIÇOS LTDA, CNPJ n.º 10.231.233/0001-59 </t>
  </si>
  <si>
    <t>TP 10/21</t>
  </si>
  <si>
    <t>TP 02/22</t>
  </si>
  <si>
    <t>77/22</t>
  </si>
  <si>
    <t>TP 03/22</t>
  </si>
  <si>
    <t>74/22</t>
  </si>
  <si>
    <t>J. R. CONSTRUTORA E TERRAPLANAGEM LTDA, inscrita no CNPJ/MF sob n.º 01.963.124/0001/35</t>
  </si>
  <si>
    <t>TP 04/22</t>
  </si>
  <si>
    <t>75/22</t>
  </si>
  <si>
    <t>CP 16/21</t>
  </si>
  <si>
    <t>46/22</t>
  </si>
  <si>
    <t>CP 01/22</t>
  </si>
  <si>
    <t>55/22</t>
  </si>
  <si>
    <t>CONSÓRCIO RIO JUQUERIQUERÊ                                          CNPJ/MF sob n.º 46.064.171/0001-85</t>
  </si>
  <si>
    <t>CP 05/22</t>
  </si>
  <si>
    <t>70/22</t>
  </si>
  <si>
    <t>Reforma e Revitalização da Ciclovia na Zona Sul do Município</t>
  </si>
  <si>
    <t xml:space="preserve">PAVIMENTAÇÃO DE DIVERSAS RUAS DA REGIÃO NORTE - CONVENIO FEDERAL </t>
  </si>
  <si>
    <t>SEM OIS EMITIDA</t>
  </si>
  <si>
    <t>TP 06/21</t>
  </si>
  <si>
    <t>87/2022</t>
  </si>
  <si>
    <t>76/22</t>
  </si>
  <si>
    <t>TP 05/22</t>
  </si>
  <si>
    <t>S/OIS EMITIDA</t>
  </si>
  <si>
    <t>TP 01/22</t>
  </si>
  <si>
    <t>CP 08/22</t>
  </si>
  <si>
    <t>90/22</t>
  </si>
  <si>
    <t>RR CONSTRUÇÕES E MATERIAIS DE CONSTRUÇÃO UNIPESSOAL LTDA,  CNPJ nº 18.835.435/0001-11</t>
  </si>
  <si>
    <t>CC 09/22</t>
  </si>
  <si>
    <t>CC 10/22</t>
  </si>
  <si>
    <t>117/22</t>
  </si>
  <si>
    <t>118/22</t>
  </si>
  <si>
    <t>CC 11/22</t>
  </si>
  <si>
    <t>166/22</t>
  </si>
  <si>
    <t>E. R. S. MULTISERVIÇOS LTDA, CNPJ nº 21.993.984/0001-29</t>
  </si>
  <si>
    <t>TP 06/22</t>
  </si>
  <si>
    <t>TP 07/22</t>
  </si>
  <si>
    <t>161/22</t>
  </si>
  <si>
    <t>167/22</t>
  </si>
  <si>
    <t>contrato reincidido</t>
  </si>
  <si>
    <t>CC 12/22</t>
  </si>
  <si>
    <t>215/22</t>
  </si>
  <si>
    <t>R. S. RAZUK CONSTRUÇÕES E PROJETOS ME, inscrita no CNPJ nº 29.574.617/0001-00</t>
  </si>
  <si>
    <t>IVANTUIR BARBOSA PINTO, CNPJ n.º 24.894.301/0001-74</t>
  </si>
  <si>
    <t>Reforma da Praça Geraldo Pereira da Costa – Bairro Travessão</t>
  </si>
  <si>
    <t>Reforma do Centro de Convívio João Paulo dos Santos - Bairro Capricórnio III - Convênio Estadual</t>
  </si>
  <si>
    <t>Construção de Área para Prática de Esporte e Lazer - Bairro Perequê Mirim - Convênio Estadual</t>
  </si>
  <si>
    <t>Construção de Ecoponto e Banheiro Público - Bairro Tinga</t>
  </si>
  <si>
    <t>Contenção do Processo Erosivo com Utilização de Engenharia Verde no Morro do Mirante e Canta Galo</t>
  </si>
  <si>
    <t>Reforma da Praça de Lazer – Bairro Olaria</t>
  </si>
  <si>
    <t>Calçada Acessível na Região Central do Município</t>
  </si>
  <si>
    <t>Infraestrutura e Reforma do Campo Esportivo – Bairro Porto Novo</t>
  </si>
  <si>
    <t xml:space="preserve">Complementação dos Links de Acesso do Pronto Socorro em Atendimento as Normativas da RDC 50 – Bairro Jardim Primavera </t>
  </si>
  <si>
    <r>
      <t xml:space="preserve">Reforma, Revitalização e Ampliação Do Pier de Pesca do Camaroeiro - </t>
    </r>
    <r>
      <rPr>
        <sz val="20"/>
        <color rgb="FF000000"/>
        <rFont val="Arial"/>
        <family val="2"/>
      </rPr>
      <t>Convênio Estadual</t>
    </r>
  </si>
  <si>
    <t>Implantação do Parque Natural Muncipal do Juqueriquere - Bairro Porto Novo - Convênio Estadual</t>
  </si>
  <si>
    <t xml:space="preserve">Complementação de Construção de Creche - Bairro Golfinho - Convênio Federal </t>
  </si>
  <si>
    <t>Infraestrutura de Pavimentação e Drenagem Bairro Golfinho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</si>
  <si>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</si>
  <si>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t>Finalização da Cosntrução da Emef- Getuba - FINISA</t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</si>
  <si>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</si>
  <si>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t>Construção de Infraestrutura na Praça da Cultura – Av. Dr. Arthur Costa Filho - Centro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</si>
  <si>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</si>
  <si>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Implantação do Boulevard Turístico da Praia do Centro</t>
  </si>
  <si>
    <t>Reforma e Recuperação das Quadras de Beach Tennis, Quadras de Futebol Society e Quadras de Tennis em Diversos Bairros do Município</t>
  </si>
  <si>
    <t>Execução de Drenagem, Canalização e Adequação de Vias - Jd Britânia - FINISA</t>
  </si>
  <si>
    <t>Complementação de Construção de Nucleo Esportivo -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</si>
  <si>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</si>
  <si>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</si>
  <si>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</si>
  <si>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</si>
  <si>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Revitalização e Drenagem do Trecho da Av. Aristides Anísio dos Santos e Complementação Av. Brasilia - FINISA</t>
  </si>
  <si>
    <t>Construção de Ponte Sobre o Riberão Lagoa</t>
  </si>
  <si>
    <t>Estabilização da Foz do Rio Juqueriquerê, Através de Execução de Enrocamento de Pedras Lançadas no Mar, Incluindo Raiz e Ancoragem</t>
  </si>
  <si>
    <t>Construção do Centro Administrativo do Mirante do Camaroeiro</t>
  </si>
  <si>
    <r>
      <rPr>
        <b/>
        <sz val="32"/>
        <color theme="1"/>
        <rFont val="Arial"/>
        <family val="2"/>
      </rPr>
      <t>PREFEITURA DA ESTÂNCIA BALNEÁRIA DE CARAGUATATUBA</t>
    </r>
    <r>
      <rPr>
        <b/>
        <sz val="36"/>
        <color theme="1"/>
        <rFont val="Arial"/>
        <family val="2"/>
      </rPr>
      <t xml:space="preserve">
</t>
    </r>
    <r>
      <rPr>
        <b/>
        <sz val="26"/>
        <color theme="1"/>
        <rFont val="Arial"/>
        <family val="2"/>
      </rPr>
      <t>ESTADO DE SÃO PAULO</t>
    </r>
  </si>
  <si>
    <t>contrato rescindido</t>
  </si>
  <si>
    <t>181/22</t>
  </si>
  <si>
    <t>DL 4588/22</t>
  </si>
  <si>
    <t>Serviços de reformas de Unidades Educacionais</t>
  </si>
  <si>
    <t>obra concluída</t>
  </si>
  <si>
    <t xml:space="preserve"> obra concluída</t>
  </si>
  <si>
    <t>Reforma concluída</t>
  </si>
  <si>
    <t>CC 16/22</t>
  </si>
  <si>
    <t>248/22</t>
  </si>
  <si>
    <t>ALCÂNTARA &amp; DUARTE ARQUITETURA LTDA ME, inscrita no CNPJ/MF sob nº 19.314.920/0001-02</t>
  </si>
  <si>
    <t>TP 08/22</t>
  </si>
  <si>
    <t xml:space="preserve">168/22 </t>
  </si>
  <si>
    <t>HEBROM CONSTRUÇÕES LTDA, inscrita  no CNPJ/MF sob nº 04.941.945/0001-69,</t>
  </si>
  <si>
    <t>TP 11/22</t>
  </si>
  <si>
    <t xml:space="preserve">253/22 </t>
  </si>
  <si>
    <t>REFAPY CONSTRUTORA EIRELI ME</t>
  </si>
  <si>
    <t>CP 07/22</t>
  </si>
  <si>
    <t xml:space="preserve">240/22 </t>
  </si>
  <si>
    <t xml:space="preserve">J. R. CONSTRUTORA E TERRAPLANAGEM LTDA, </t>
  </si>
  <si>
    <t>CP 10/22</t>
  </si>
  <si>
    <t xml:space="preserve">252/22 </t>
  </si>
  <si>
    <t>INFRAESTRUTURA URBANA EM DIVERSOS BAIRROS DO MUNICÍPIO</t>
  </si>
  <si>
    <t xml:space="preserve">COMPEC GALASSO ENGENHARIA E CONSTRUÇÕES LTDA, inscrita no CNPJ/MF sob nº 09.033.330/0001-58, </t>
  </si>
  <si>
    <t>CP 12/22</t>
  </si>
  <si>
    <t xml:space="preserve">175/22 </t>
  </si>
  <si>
    <t>HABILTECH ENGENHARIA LTDA, inscrita no CNPJ/MF sob nº 33.872.983/0001-05</t>
  </si>
  <si>
    <t>Pavimentação e Drenagem em Diversas Ruas dos Bairros Travessão, Pereque Mirim e Vapapesca (Alta Tensão) – Fase 02</t>
  </si>
  <si>
    <t>Infraestrutura Urbana em Diversos Bairros do Município - Fase 03</t>
  </si>
  <si>
    <t>Infraestrutura para Adequações e Instalações de Prevenção e Proteção Contra Incêndio Nas Edificações das Unidades da Educação e Prédios Próprios Municipais- FINISA</t>
  </si>
  <si>
    <t>Reforma do Pier do Massaguaçú</t>
  </si>
  <si>
    <t>Terraplanagem, Contenção e Drenagem no Morro da Prainha</t>
  </si>
  <si>
    <t>Infraestrutura Elétrica em Diversos Ginásios do Município</t>
  </si>
</sst>
</file>

<file path=xl/styles.xml><?xml version="1.0" encoding="utf-8"?>
<styleSheet xmlns="http://schemas.openxmlformats.org/spreadsheetml/2006/main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&quot;R$&quot;\ #,##0.00"/>
    <numFmt numFmtId="167" formatCode="_-&quot;R$&quot;* #,##0.00_-;\-&quot;R$&quot;* #,##0.00_-;_-&quot;R$&quot;* &quot;-&quot;??_-;_-@_-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0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36"/>
      <color theme="1"/>
      <name val="Arial"/>
      <family val="2"/>
    </font>
    <font>
      <b/>
      <sz val="32"/>
      <color theme="1"/>
      <name val="Arial"/>
      <family val="2"/>
    </font>
    <font>
      <b/>
      <sz val="26"/>
      <color theme="1"/>
      <name val="Arial"/>
      <family val="2"/>
    </font>
    <font>
      <sz val="36"/>
      <color theme="1"/>
      <name val="Cambria"/>
      <family val="1"/>
      <scheme val="major"/>
    </font>
    <font>
      <sz val="20"/>
      <color rgb="FFFF0000"/>
      <name val="Arial"/>
      <family val="2"/>
    </font>
    <font>
      <b/>
      <sz val="12"/>
      <color theme="1"/>
      <name val="Arial"/>
      <family val="2"/>
    </font>
    <font>
      <sz val="20"/>
      <color theme="1" tint="4.9989318521683403E-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1">
    <xf numFmtId="0" fontId="0" fillId="0" borderId="0" xfId="0"/>
    <xf numFmtId="0" fontId="23" fillId="2" borderId="0" xfId="0" applyFont="1" applyFill="1" applyAlignment="1">
      <alignment horizontal="center"/>
    </xf>
    <xf numFmtId="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4" fillId="0" borderId="0" xfId="0" applyFont="1"/>
    <xf numFmtId="0" fontId="20" fillId="0" borderId="0" xfId="0" applyFont="1" applyAlignment="1">
      <alignment horizontal="center" wrapText="1"/>
    </xf>
    <xf numFmtId="43" fontId="24" fillId="0" borderId="0" xfId="1" applyFont="1"/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5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35" borderId="16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35" borderId="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9" fontId="28" fillId="0" borderId="10" xfId="45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165" fontId="28" fillId="0" borderId="10" xfId="0" applyNumberFormat="1" applyFont="1" applyFill="1" applyBorder="1" applyAlignment="1">
      <alignment vertical="center" wrapText="1"/>
    </xf>
    <xf numFmtId="0" fontId="25" fillId="35" borderId="12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36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36" borderId="13" xfId="0" applyFont="1" applyFill="1" applyBorder="1" applyAlignment="1">
      <alignment horizontal="center" vertical="center" wrapText="1"/>
    </xf>
    <xf numFmtId="0" fontId="25" fillId="35" borderId="13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43" fontId="26" fillId="0" borderId="10" xfId="1" applyFont="1" applyFill="1" applyBorder="1" applyAlignment="1">
      <alignment horizontal="center" vertical="center" wrapText="1"/>
    </xf>
    <xf numFmtId="43" fontId="25" fillId="0" borderId="10" xfId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/>
    </xf>
    <xf numFmtId="9" fontId="25" fillId="0" borderId="10" xfId="45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vertical="center" wrapText="1"/>
    </xf>
    <xf numFmtId="14" fontId="28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4" fontId="28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167" fontId="25" fillId="0" borderId="10" xfId="46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165" fontId="28" fillId="0" borderId="10" xfId="0" applyNumberFormat="1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14" fontId="25" fillId="0" borderId="0" xfId="0" applyNumberFormat="1" applyFont="1" applyFill="1" applyAlignment="1">
      <alignment horizontal="center" vertical="center"/>
    </xf>
    <xf numFmtId="43" fontId="25" fillId="0" borderId="0" xfId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8" fillId="0" borderId="13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17" fontId="28" fillId="0" borderId="13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49" fontId="28" fillId="0" borderId="13" xfId="0" applyNumberFormat="1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6" fontId="25" fillId="0" borderId="18" xfId="0" applyNumberFormat="1" applyFont="1" applyFill="1" applyBorder="1" applyAlignment="1">
      <alignment horizontal="center" vertical="center"/>
    </xf>
    <xf numFmtId="4" fontId="28" fillId="0" borderId="18" xfId="0" applyNumberFormat="1" applyFont="1" applyFill="1" applyBorder="1" applyAlignment="1">
      <alignment horizontal="center" vertical="center" wrapText="1"/>
    </xf>
    <xf numFmtId="4" fontId="29" fillId="0" borderId="18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4" fontId="28" fillId="0" borderId="2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14" fontId="35" fillId="0" borderId="0" xfId="0" applyNumberFormat="1" applyFont="1" applyFill="1" applyAlignment="1">
      <alignment horizontal="center" vertical="center"/>
    </xf>
    <xf numFmtId="9" fontId="35" fillId="0" borderId="0" xfId="45" applyFont="1" applyFill="1" applyAlignment="1">
      <alignment horizontal="center" vertical="center"/>
    </xf>
    <xf numFmtId="0" fontId="36" fillId="0" borderId="0" xfId="0" applyFont="1"/>
    <xf numFmtId="14" fontId="25" fillId="0" borderId="0" xfId="0" applyNumberFormat="1" applyFont="1" applyFill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167" fontId="25" fillId="0" borderId="10" xfId="46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65" fontId="28" fillId="0" borderId="10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43" fontId="28" fillId="0" borderId="10" xfId="1" applyFont="1" applyFill="1" applyBorder="1" applyAlignment="1">
      <alignment horizontal="center" vertical="center" wrapText="1"/>
    </xf>
    <xf numFmtId="9" fontId="28" fillId="0" borderId="10" xfId="45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vertical="center" wrapText="1"/>
    </xf>
    <xf numFmtId="14" fontId="28" fillId="0" borderId="10" xfId="0" applyNumberFormat="1" applyFont="1" applyFill="1" applyBorder="1" applyAlignment="1">
      <alignment horizontal="center" vertical="center" wrapText="1"/>
    </xf>
    <xf numFmtId="164" fontId="28" fillId="0" borderId="10" xfId="0" applyNumberFormat="1" applyFont="1" applyFill="1" applyBorder="1" applyAlignment="1">
      <alignment horizontal="center" vertical="center"/>
    </xf>
    <xf numFmtId="14" fontId="37" fillId="0" borderId="10" xfId="0" applyNumberFormat="1" applyFont="1" applyFill="1" applyBorder="1" applyAlignment="1">
      <alignment horizontal="center" vertical="center"/>
    </xf>
    <xf numFmtId="14" fontId="37" fillId="2" borderId="10" xfId="0" applyNumberFormat="1" applyFont="1" applyFill="1" applyBorder="1" applyAlignment="1">
      <alignment horizontal="center" vertical="center"/>
    </xf>
    <xf numFmtId="164" fontId="37" fillId="0" borderId="10" xfId="0" applyNumberFormat="1" applyFont="1" applyFill="1" applyBorder="1" applyAlignment="1">
      <alignment horizontal="center" vertical="center"/>
    </xf>
    <xf numFmtId="44" fontId="37" fillId="0" borderId="10" xfId="46" applyFont="1" applyFill="1" applyBorder="1" applyAlignment="1">
      <alignment horizontal="center" vertical="center" wrapText="1"/>
    </xf>
    <xf numFmtId="9" fontId="37" fillId="0" borderId="10" xfId="45" applyFont="1" applyFill="1" applyBorder="1" applyAlignment="1">
      <alignment horizontal="center" vertical="center" wrapText="1"/>
    </xf>
    <xf numFmtId="9" fontId="37" fillId="0" borderId="10" xfId="45" applyFont="1" applyFill="1" applyBorder="1" applyAlignment="1">
      <alignment horizontal="center" vertical="center"/>
    </xf>
    <xf numFmtId="14" fontId="37" fillId="0" borderId="10" xfId="0" applyNumberFormat="1" applyFont="1" applyFill="1" applyBorder="1" applyAlignment="1">
      <alignment horizontal="center" vertical="center"/>
    </xf>
    <xf numFmtId="164" fontId="37" fillId="0" borderId="10" xfId="0" applyNumberFormat="1" applyFont="1" applyFill="1" applyBorder="1" applyAlignment="1">
      <alignment horizontal="center" vertical="center"/>
    </xf>
    <xf numFmtId="44" fontId="37" fillId="0" borderId="14" xfId="46" applyFont="1" applyFill="1" applyBorder="1" applyAlignment="1">
      <alignment horizontal="center" vertical="center" wrapText="1"/>
    </xf>
    <xf numFmtId="9" fontId="37" fillId="0" borderId="10" xfId="45" applyFont="1" applyFill="1" applyBorder="1" applyAlignment="1">
      <alignment horizontal="center" vertical="center"/>
    </xf>
    <xf numFmtId="44" fontId="37" fillId="0" borderId="15" xfId="46" applyFont="1" applyFill="1" applyBorder="1" applyAlignment="1">
      <alignment horizontal="center" vertical="center" wrapText="1"/>
    </xf>
    <xf numFmtId="44" fontId="37" fillId="0" borderId="11" xfId="46" applyFont="1" applyFill="1" applyBorder="1" applyAlignment="1">
      <alignment horizontal="center" vertical="center" wrapText="1"/>
    </xf>
    <xf numFmtId="164" fontId="37" fillId="0" borderId="10" xfId="0" applyNumberFormat="1" applyFont="1" applyFill="1" applyBorder="1" applyAlignment="1">
      <alignment horizontal="center" vertical="center" wrapText="1"/>
    </xf>
    <xf numFmtId="14" fontId="37" fillId="0" borderId="10" xfId="0" applyNumberFormat="1" applyFont="1" applyFill="1" applyBorder="1" applyAlignment="1">
      <alignment horizontal="center" vertical="center" wrapText="1"/>
    </xf>
    <xf numFmtId="44" fontId="37" fillId="0" borderId="10" xfId="46" applyFont="1" applyFill="1" applyBorder="1" applyAlignment="1">
      <alignment horizontal="center" vertical="center"/>
    </xf>
    <xf numFmtId="14" fontId="37" fillId="0" borderId="10" xfId="0" applyNumberFormat="1" applyFont="1" applyFill="1" applyBorder="1" applyAlignment="1">
      <alignment horizontal="center" vertical="center" wrapText="1"/>
    </xf>
    <xf numFmtId="44" fontId="37" fillId="0" borderId="10" xfId="46" applyFont="1" applyFill="1" applyBorder="1" applyAlignment="1">
      <alignment horizontal="center" vertical="center" wrapText="1"/>
    </xf>
    <xf numFmtId="9" fontId="37" fillId="0" borderId="10" xfId="45" applyFont="1" applyFill="1" applyBorder="1" applyAlignment="1">
      <alignment horizontal="center" vertical="center" wrapText="1"/>
    </xf>
    <xf numFmtId="8" fontId="37" fillId="0" borderId="10" xfId="46" applyNumberFormat="1" applyFont="1" applyFill="1" applyBorder="1" applyAlignment="1">
      <alignment horizontal="center" vertical="center"/>
    </xf>
    <xf numFmtId="14" fontId="37" fillId="0" borderId="14" xfId="0" applyNumberFormat="1" applyFont="1" applyFill="1" applyBorder="1" applyAlignment="1">
      <alignment horizontal="center" vertical="center" wrapText="1"/>
    </xf>
    <xf numFmtId="14" fontId="37" fillId="0" borderId="14" xfId="0" applyNumberFormat="1" applyFont="1" applyFill="1" applyBorder="1" applyAlignment="1">
      <alignment horizontal="center" vertical="center"/>
    </xf>
    <xf numFmtId="164" fontId="37" fillId="0" borderId="14" xfId="0" applyNumberFormat="1" applyFont="1" applyFill="1" applyBorder="1" applyAlignment="1">
      <alignment horizontal="center" vertical="center"/>
    </xf>
    <xf numFmtId="44" fontId="37" fillId="0" borderId="14" xfId="46" applyFont="1" applyFill="1" applyBorder="1" applyAlignment="1">
      <alignment horizontal="center" vertical="center" wrapText="1"/>
    </xf>
    <xf numFmtId="9" fontId="37" fillId="0" borderId="14" xfId="45" applyFont="1" applyFill="1" applyBorder="1" applyAlignment="1">
      <alignment horizontal="center" vertical="center" wrapText="1"/>
    </xf>
    <xf numFmtId="8" fontId="37" fillId="0" borderId="14" xfId="46" applyNumberFormat="1" applyFont="1" applyFill="1" applyBorder="1" applyAlignment="1">
      <alignment horizontal="center" vertical="center" wrapText="1"/>
    </xf>
  </cellXfs>
  <cellStyles count="47">
    <cellStyle name="0,0_x000d__x000a_NA_x000d__x000a_" xfId="43"/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46" builtinId="4"/>
    <cellStyle name="Neutra" xfId="9" builtinId="28" customBuiltin="1"/>
    <cellStyle name="Normal" xfId="0" builtinId="0"/>
    <cellStyle name="Normal 2" xfId="44"/>
    <cellStyle name="Nota" xfId="16" builtinId="10" customBuiltin="1"/>
    <cellStyle name="Porcentagem" xfId="45" builtinId="5"/>
    <cellStyle name="Saída" xfId="11" builtinId="21" customBuiltin="1"/>
    <cellStyle name="Separador de milhares" xfId="1" builtinId="3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266700</xdr:rowOff>
    </xdr:from>
    <xdr:to>
      <xdr:col>6</xdr:col>
      <xdr:colOff>882918</xdr:colOff>
      <xdr:row>0</xdr:row>
      <xdr:rowOff>1666875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9825" y="266700"/>
          <a:ext cx="2283093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7"/>
  <sheetViews>
    <sheetView tabSelected="1" view="pageBreakPreview" topLeftCell="D1" zoomScale="40" zoomScaleNormal="40" zoomScaleSheetLayoutView="40" workbookViewId="0">
      <selection activeCell="G42" sqref="G42"/>
    </sheetView>
  </sheetViews>
  <sheetFormatPr defaultRowHeight="90" customHeight="1"/>
  <cols>
    <col min="1" max="1" width="8.28515625" style="74" hidden="1" customWidth="1"/>
    <col min="2" max="2" width="20" style="74" hidden="1" customWidth="1"/>
    <col min="3" max="3" width="30.140625" style="75" hidden="1" customWidth="1"/>
    <col min="4" max="4" width="30.85546875" style="76" customWidth="1"/>
    <col min="5" max="5" width="28.140625" style="76" hidden="1" customWidth="1"/>
    <col min="6" max="6" width="26.42578125" style="76" customWidth="1"/>
    <col min="7" max="7" width="81.140625" style="18" customWidth="1"/>
    <col min="8" max="8" width="19.28515625" style="18" hidden="1" customWidth="1"/>
    <col min="9" max="9" width="37.85546875" style="18" hidden="1" customWidth="1"/>
    <col min="10" max="10" width="94.28515625" style="77" customWidth="1"/>
    <col min="11" max="11" width="34" style="111" customWidth="1"/>
    <col min="12" max="12" width="37.85546875" style="111" customWidth="1"/>
    <col min="13" max="13" width="30.7109375" style="78" hidden="1" customWidth="1"/>
    <col min="14" max="14" width="36.7109375" style="79" customWidth="1"/>
    <col min="15" max="15" width="36.7109375" style="112" customWidth="1"/>
    <col min="16" max="16" width="9.140625" style="80"/>
    <col min="17" max="17" width="25.85546875" style="80" bestFit="1" customWidth="1"/>
    <col min="18" max="29" width="9.140625" style="80"/>
    <col min="30" max="16384" width="9.140625" style="81"/>
  </cols>
  <sheetData>
    <row r="1" spans="1:29" s="11" customFormat="1" ht="162.75" customHeight="1">
      <c r="A1" s="117" t="s">
        <v>157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s="68" customFormat="1" ht="83.25" customHeight="1">
      <c r="A2" s="66"/>
      <c r="B2" s="66"/>
      <c r="C2" s="67"/>
      <c r="D2" s="123" t="s">
        <v>14</v>
      </c>
      <c r="E2" s="123"/>
      <c r="F2" s="123"/>
      <c r="G2" s="124"/>
      <c r="H2" s="124"/>
      <c r="I2" s="123"/>
      <c r="J2" s="123"/>
      <c r="K2" s="123"/>
      <c r="L2" s="123"/>
      <c r="M2" s="123"/>
      <c r="N2" s="123"/>
      <c r="O2" s="123"/>
    </row>
    <row r="3" spans="1:29" s="57" customFormat="1" ht="116.25" customHeight="1">
      <c r="A3" s="14"/>
      <c r="B3" s="14" t="s">
        <v>7</v>
      </c>
      <c r="C3" s="49" t="s">
        <v>10</v>
      </c>
      <c r="D3" s="15" t="s">
        <v>24</v>
      </c>
      <c r="E3" s="15" t="s">
        <v>6</v>
      </c>
      <c r="F3" s="82" t="s">
        <v>5</v>
      </c>
      <c r="G3" s="93" t="s">
        <v>57</v>
      </c>
      <c r="H3" s="94"/>
      <c r="I3" s="88" t="s">
        <v>1</v>
      </c>
      <c r="J3" s="15" t="s">
        <v>58</v>
      </c>
      <c r="K3" s="47" t="s">
        <v>59</v>
      </c>
      <c r="L3" s="47" t="s">
        <v>61</v>
      </c>
      <c r="M3" s="47" t="s">
        <v>5</v>
      </c>
      <c r="N3" s="47" t="s">
        <v>0</v>
      </c>
      <c r="O3" s="47" t="s">
        <v>60</v>
      </c>
    </row>
    <row r="4" spans="1:29" s="24" customFormat="1" ht="116.25" customHeight="1">
      <c r="A4" s="34"/>
      <c r="B4" s="34"/>
      <c r="C4" s="34"/>
      <c r="D4" s="29" t="s">
        <v>39</v>
      </c>
      <c r="E4" s="29"/>
      <c r="F4" s="83" t="s">
        <v>40</v>
      </c>
      <c r="G4" s="95" t="s">
        <v>38</v>
      </c>
      <c r="H4" s="94"/>
      <c r="I4" s="89"/>
      <c r="J4" s="63" t="s">
        <v>47</v>
      </c>
      <c r="K4" s="136">
        <v>44529</v>
      </c>
      <c r="L4" s="137">
        <v>44878</v>
      </c>
      <c r="M4" s="138">
        <f>L4+60</f>
        <v>44938</v>
      </c>
      <c r="N4" s="139">
        <v>254174.81</v>
      </c>
      <c r="O4" s="140">
        <v>0.98</v>
      </c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29" s="72" customFormat="1" ht="90" customHeight="1">
      <c r="C5" s="71"/>
      <c r="D5" s="62" t="s">
        <v>65</v>
      </c>
      <c r="E5" s="73"/>
      <c r="F5" s="84" t="s">
        <v>66</v>
      </c>
      <c r="G5" s="95" t="s">
        <v>127</v>
      </c>
      <c r="H5" s="94"/>
      <c r="I5" s="90"/>
      <c r="J5" s="63" t="s">
        <v>67</v>
      </c>
      <c r="K5" s="136">
        <v>44687</v>
      </c>
      <c r="L5" s="136">
        <f>K5+180</f>
        <v>44867</v>
      </c>
      <c r="M5" s="136"/>
      <c r="N5" s="139">
        <v>258418.22</v>
      </c>
      <c r="O5" s="141" t="s">
        <v>162</v>
      </c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1:29" s="23" customFormat="1" ht="41.25" customHeight="1">
      <c r="A6" s="39"/>
      <c r="B6" s="39"/>
      <c r="C6" s="39"/>
      <c r="D6" s="125" t="s">
        <v>68</v>
      </c>
      <c r="E6" s="62"/>
      <c r="F6" s="126" t="s">
        <v>69</v>
      </c>
      <c r="G6" s="121" t="s">
        <v>128</v>
      </c>
      <c r="H6" s="94"/>
      <c r="I6" s="89"/>
      <c r="J6" s="127" t="s">
        <v>70</v>
      </c>
      <c r="K6" s="142">
        <v>44697</v>
      </c>
      <c r="L6" s="142">
        <f>K6+180</f>
        <v>44877</v>
      </c>
      <c r="M6" s="143">
        <f>L6+60</f>
        <v>44937</v>
      </c>
      <c r="N6" s="144">
        <v>212156.16999999998</v>
      </c>
      <c r="O6" s="145" t="s">
        <v>162</v>
      </c>
    </row>
    <row r="7" spans="1:29" s="23" customFormat="1" ht="41.25" customHeight="1">
      <c r="D7" s="125"/>
      <c r="E7" s="62"/>
      <c r="F7" s="126"/>
      <c r="G7" s="121"/>
      <c r="H7" s="94"/>
      <c r="I7" s="89"/>
      <c r="J7" s="127"/>
      <c r="K7" s="142"/>
      <c r="L7" s="142"/>
      <c r="M7" s="143"/>
      <c r="N7" s="146"/>
      <c r="O7" s="145"/>
    </row>
    <row r="8" spans="1:29" s="40" customFormat="1" ht="41.25" customHeight="1">
      <c r="D8" s="125"/>
      <c r="E8" s="62"/>
      <c r="F8" s="126"/>
      <c r="G8" s="121"/>
      <c r="H8" s="94"/>
      <c r="I8" s="89"/>
      <c r="J8" s="127"/>
      <c r="K8" s="142"/>
      <c r="L8" s="142"/>
      <c r="M8" s="143"/>
      <c r="N8" s="147"/>
      <c r="O8" s="145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29" s="23" customFormat="1" ht="41.25" customHeight="1">
      <c r="A9" s="39"/>
      <c r="B9" s="39"/>
      <c r="C9" s="39"/>
      <c r="D9" s="125" t="s">
        <v>71</v>
      </c>
      <c r="E9" s="62"/>
      <c r="F9" s="126" t="s">
        <v>72</v>
      </c>
      <c r="G9" s="121" t="s">
        <v>129</v>
      </c>
      <c r="H9" s="94"/>
      <c r="I9" s="89"/>
      <c r="J9" s="127" t="s">
        <v>73</v>
      </c>
      <c r="K9" s="142">
        <v>44736</v>
      </c>
      <c r="L9" s="142">
        <f>K9+180</f>
        <v>44916</v>
      </c>
      <c r="M9" s="143">
        <f>L9+60</f>
        <v>44976</v>
      </c>
      <c r="N9" s="144">
        <v>189415.56</v>
      </c>
      <c r="O9" s="145">
        <v>0.9</v>
      </c>
    </row>
    <row r="10" spans="1:29" s="23" customFormat="1" ht="41.25" customHeight="1">
      <c r="D10" s="125"/>
      <c r="E10" s="62"/>
      <c r="F10" s="126"/>
      <c r="G10" s="121"/>
      <c r="H10" s="94"/>
      <c r="I10" s="89"/>
      <c r="J10" s="127"/>
      <c r="K10" s="142"/>
      <c r="L10" s="142"/>
      <c r="M10" s="143"/>
      <c r="N10" s="146"/>
      <c r="O10" s="145"/>
    </row>
    <row r="11" spans="1:29" s="40" customFormat="1" ht="41.25" customHeight="1">
      <c r="D11" s="125"/>
      <c r="E11" s="62"/>
      <c r="F11" s="126"/>
      <c r="G11" s="121"/>
      <c r="H11" s="94"/>
      <c r="I11" s="89"/>
      <c r="J11" s="127"/>
      <c r="K11" s="142"/>
      <c r="L11" s="142"/>
      <c r="M11" s="143"/>
      <c r="N11" s="147"/>
      <c r="O11" s="145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s="23" customFormat="1" ht="106.5" customHeight="1">
      <c r="A12" s="39"/>
      <c r="B12" s="39"/>
      <c r="C12" s="39"/>
      <c r="D12" s="62" t="s">
        <v>74</v>
      </c>
      <c r="E12" s="62"/>
      <c r="F12" s="84" t="s">
        <v>75</v>
      </c>
      <c r="G12" s="95" t="s">
        <v>130</v>
      </c>
      <c r="H12" s="94"/>
      <c r="I12" s="89"/>
      <c r="J12" s="60" t="s">
        <v>76</v>
      </c>
      <c r="K12" s="136">
        <v>44707</v>
      </c>
      <c r="L12" s="136">
        <f>K12+365</f>
        <v>45072</v>
      </c>
      <c r="M12" s="138">
        <f>L12+60</f>
        <v>45132</v>
      </c>
      <c r="N12" s="139">
        <v>316188.94</v>
      </c>
      <c r="O12" s="141" t="s">
        <v>162</v>
      </c>
    </row>
    <row r="13" spans="1:29" s="23" customFormat="1" ht="106.5" customHeight="1">
      <c r="A13" s="39"/>
      <c r="B13" s="39"/>
      <c r="C13" s="39"/>
      <c r="D13" s="62" t="s">
        <v>77</v>
      </c>
      <c r="E13" s="62"/>
      <c r="F13" s="84" t="s">
        <v>78</v>
      </c>
      <c r="G13" s="95" t="s">
        <v>131</v>
      </c>
      <c r="H13" s="94"/>
      <c r="I13" s="89"/>
      <c r="J13" s="60" t="s">
        <v>79</v>
      </c>
      <c r="K13" s="136">
        <v>44721</v>
      </c>
      <c r="L13" s="136">
        <f>K13+180</f>
        <v>44901</v>
      </c>
      <c r="M13" s="138">
        <f>L13+60</f>
        <v>44961</v>
      </c>
      <c r="N13" s="139">
        <v>308093.27</v>
      </c>
      <c r="O13" s="141">
        <v>0.8</v>
      </c>
    </row>
    <row r="14" spans="1:29" s="23" customFormat="1" ht="106.5" customHeight="1">
      <c r="D14" s="62" t="s">
        <v>111</v>
      </c>
      <c r="E14" s="62"/>
      <c r="F14" s="84" t="s">
        <v>113</v>
      </c>
      <c r="G14" s="95" t="s">
        <v>132</v>
      </c>
      <c r="H14" s="94"/>
      <c r="I14" s="89"/>
      <c r="J14" s="61" t="s">
        <v>52</v>
      </c>
      <c r="K14" s="148">
        <v>44865</v>
      </c>
      <c r="L14" s="138">
        <f>K14+365</f>
        <v>45230</v>
      </c>
      <c r="M14" s="138"/>
      <c r="N14" s="139">
        <v>316070.48</v>
      </c>
      <c r="O14" s="141">
        <v>0.05</v>
      </c>
    </row>
    <row r="15" spans="1:29" s="23" customFormat="1" ht="106.5" customHeight="1">
      <c r="D15" s="62" t="s">
        <v>112</v>
      </c>
      <c r="E15" s="62"/>
      <c r="F15" s="84" t="s">
        <v>114</v>
      </c>
      <c r="G15" s="95" t="s">
        <v>133</v>
      </c>
      <c r="H15" s="94"/>
      <c r="I15" s="89"/>
      <c r="J15" s="60" t="s">
        <v>126</v>
      </c>
      <c r="K15" s="148">
        <v>44865</v>
      </c>
      <c r="L15" s="138">
        <f>K15+365</f>
        <v>45230</v>
      </c>
      <c r="M15" s="138"/>
      <c r="N15" s="139">
        <v>315809.34000000003</v>
      </c>
      <c r="O15" s="141">
        <v>0</v>
      </c>
    </row>
    <row r="16" spans="1:29" s="23" customFormat="1" ht="106.5" customHeight="1">
      <c r="D16" s="62" t="s">
        <v>115</v>
      </c>
      <c r="E16" s="62"/>
      <c r="F16" s="84" t="s">
        <v>116</v>
      </c>
      <c r="G16" s="95" t="s">
        <v>134</v>
      </c>
      <c r="H16" s="94"/>
      <c r="I16" s="89"/>
      <c r="J16" s="60" t="s">
        <v>117</v>
      </c>
      <c r="K16" s="136">
        <v>44784</v>
      </c>
      <c r="L16" s="136">
        <f>K16+183</f>
        <v>44967</v>
      </c>
      <c r="M16" s="138"/>
      <c r="N16" s="139">
        <v>299332.53000000003</v>
      </c>
      <c r="O16" s="141">
        <v>0.8</v>
      </c>
    </row>
    <row r="17" spans="1:29" s="23" customFormat="1" ht="106.5" customHeight="1">
      <c r="D17" s="62" t="s">
        <v>123</v>
      </c>
      <c r="E17" s="62"/>
      <c r="F17" s="84" t="s">
        <v>124</v>
      </c>
      <c r="G17" s="95" t="s">
        <v>135</v>
      </c>
      <c r="H17" s="94"/>
      <c r="I17" s="89"/>
      <c r="J17" s="60" t="s">
        <v>125</v>
      </c>
      <c r="K17" s="136">
        <v>44833</v>
      </c>
      <c r="L17" s="136">
        <v>44924</v>
      </c>
      <c r="M17" s="138"/>
      <c r="N17" s="139">
        <v>319799.46000000002</v>
      </c>
      <c r="O17" s="141">
        <v>0.75</v>
      </c>
    </row>
    <row r="18" spans="1:29" s="23" customFormat="1" ht="106.5" customHeight="1">
      <c r="D18" s="106" t="s">
        <v>165</v>
      </c>
      <c r="E18" s="106"/>
      <c r="F18" s="107" t="s">
        <v>166</v>
      </c>
      <c r="G18" s="116" t="s">
        <v>187</v>
      </c>
      <c r="H18" s="94"/>
      <c r="I18" s="89"/>
      <c r="J18" s="104" t="s">
        <v>167</v>
      </c>
      <c r="K18" s="136">
        <v>44881</v>
      </c>
      <c r="L18" s="136">
        <f>K18+183</f>
        <v>45064</v>
      </c>
      <c r="M18" s="138"/>
      <c r="N18" s="139">
        <v>299000.65999999997</v>
      </c>
      <c r="O18" s="141">
        <v>0.01</v>
      </c>
    </row>
    <row r="19" spans="1:29" s="18" customFormat="1" ht="116.25" customHeight="1">
      <c r="A19" s="61">
        <v>27</v>
      </c>
      <c r="B19" s="61" t="s">
        <v>8</v>
      </c>
      <c r="C19" s="42" t="s">
        <v>17</v>
      </c>
      <c r="D19" s="61" t="s">
        <v>19</v>
      </c>
      <c r="E19" s="61"/>
      <c r="F19" s="85" t="s">
        <v>20</v>
      </c>
      <c r="G19" s="96" t="s">
        <v>25</v>
      </c>
      <c r="H19" s="94"/>
      <c r="I19" s="91" t="e">
        <f>#REF!+#REF!</f>
        <v>#REF!</v>
      </c>
      <c r="J19" s="65" t="s">
        <v>48</v>
      </c>
      <c r="K19" s="149">
        <v>43850</v>
      </c>
      <c r="L19" s="137">
        <v>44813</v>
      </c>
      <c r="M19" s="138">
        <f>L19</f>
        <v>44813</v>
      </c>
      <c r="N19" s="139">
        <v>1277111.22</v>
      </c>
      <c r="O19" s="140" t="s">
        <v>163</v>
      </c>
    </row>
    <row r="20" spans="1:29" s="69" customFormat="1" ht="116.25" customHeight="1">
      <c r="A20" s="35"/>
      <c r="B20" s="35"/>
      <c r="C20" s="42" t="s">
        <v>21</v>
      </c>
      <c r="D20" s="61" t="s">
        <v>22</v>
      </c>
      <c r="E20" s="61"/>
      <c r="F20" s="64" t="s">
        <v>23</v>
      </c>
      <c r="G20" s="96" t="s">
        <v>136</v>
      </c>
      <c r="H20" s="94"/>
      <c r="I20" s="91" t="e">
        <f>#REF!+#REF!</f>
        <v>#REF!</v>
      </c>
      <c r="J20" s="65" t="s">
        <v>49</v>
      </c>
      <c r="K20" s="149">
        <v>44069</v>
      </c>
      <c r="L20" s="136">
        <v>44831</v>
      </c>
      <c r="M20" s="138">
        <v>44766</v>
      </c>
      <c r="N20" s="139">
        <v>2050575.45</v>
      </c>
      <c r="O20" s="140" t="s">
        <v>164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s="60" customFormat="1" ht="116.25" customHeight="1">
      <c r="A21" s="61"/>
      <c r="B21" s="61"/>
      <c r="C21" s="61" t="s">
        <v>26</v>
      </c>
      <c r="D21" s="61" t="s">
        <v>27</v>
      </c>
      <c r="E21" s="61"/>
      <c r="F21" s="64" t="s">
        <v>28</v>
      </c>
      <c r="G21" s="95" t="s">
        <v>137</v>
      </c>
      <c r="H21" s="94"/>
      <c r="I21" s="91"/>
      <c r="J21" s="65" t="s">
        <v>50</v>
      </c>
      <c r="K21" s="149">
        <v>44466</v>
      </c>
      <c r="L21" s="136">
        <v>44889</v>
      </c>
      <c r="M21" s="138">
        <v>44768</v>
      </c>
      <c r="N21" s="150">
        <v>1199625.5900000001</v>
      </c>
      <c r="O21" s="141">
        <v>0.75</v>
      </c>
    </row>
    <row r="22" spans="1:29" s="18" customFormat="1" ht="116.25" customHeight="1">
      <c r="A22" s="61"/>
      <c r="B22" s="61"/>
      <c r="C22" s="64" t="s">
        <v>16</v>
      </c>
      <c r="D22" s="61" t="s">
        <v>29</v>
      </c>
      <c r="E22" s="61"/>
      <c r="F22" s="64" t="s">
        <v>37</v>
      </c>
      <c r="G22" s="96" t="s">
        <v>138</v>
      </c>
      <c r="H22" s="94"/>
      <c r="I22" s="91" t="e">
        <f>#REF!+#REF!</f>
        <v>#REF!</v>
      </c>
      <c r="J22" s="65" t="s">
        <v>51</v>
      </c>
      <c r="K22" s="136">
        <v>44466</v>
      </c>
      <c r="L22" s="136">
        <f>K22+365+180-30</f>
        <v>44981</v>
      </c>
      <c r="M22" s="138">
        <f>L22+60</f>
        <v>45041</v>
      </c>
      <c r="N22" s="139">
        <v>2232543.33</v>
      </c>
      <c r="O22" s="140">
        <v>0.9</v>
      </c>
    </row>
    <row r="23" spans="1:29" s="18" customFormat="1" ht="116.25" customHeight="1">
      <c r="A23" s="61"/>
      <c r="B23" s="61"/>
      <c r="C23" s="64"/>
      <c r="D23" s="61" t="s">
        <v>102</v>
      </c>
      <c r="E23" s="61"/>
      <c r="F23" s="64" t="s">
        <v>103</v>
      </c>
      <c r="G23" s="96" t="s">
        <v>139</v>
      </c>
      <c r="H23" s="94"/>
      <c r="I23" s="91"/>
      <c r="J23" s="65" t="s">
        <v>52</v>
      </c>
      <c r="K23" s="136">
        <v>44746</v>
      </c>
      <c r="L23" s="136">
        <v>44988</v>
      </c>
      <c r="M23" s="138"/>
      <c r="N23" s="139">
        <v>1391080.62</v>
      </c>
      <c r="O23" s="140">
        <v>0.7</v>
      </c>
    </row>
    <row r="24" spans="1:29" s="18" customFormat="1" ht="45.75" customHeight="1">
      <c r="A24" s="122"/>
      <c r="B24" s="122"/>
      <c r="C24" s="130"/>
      <c r="D24" s="122" t="s">
        <v>84</v>
      </c>
      <c r="E24" s="61"/>
      <c r="F24" s="120" t="s">
        <v>80</v>
      </c>
      <c r="G24" s="128" t="s">
        <v>140</v>
      </c>
      <c r="H24" s="94"/>
      <c r="I24" s="91"/>
      <c r="J24" s="129" t="s">
        <v>51</v>
      </c>
      <c r="K24" s="151">
        <v>44733</v>
      </c>
      <c r="L24" s="142">
        <f>K24+180+62</f>
        <v>44975</v>
      </c>
      <c r="M24" s="143">
        <f>L24+60</f>
        <v>45035</v>
      </c>
      <c r="N24" s="152">
        <v>530679.47</v>
      </c>
      <c r="O24" s="153">
        <v>0.6</v>
      </c>
    </row>
    <row r="25" spans="1:29" s="18" customFormat="1" ht="45.75" customHeight="1">
      <c r="A25" s="122"/>
      <c r="B25" s="122"/>
      <c r="C25" s="130"/>
      <c r="D25" s="122"/>
      <c r="E25" s="61"/>
      <c r="F25" s="120"/>
      <c r="G25" s="128"/>
      <c r="H25" s="94"/>
      <c r="I25" s="92"/>
      <c r="J25" s="129"/>
      <c r="K25" s="151"/>
      <c r="L25" s="142"/>
      <c r="M25" s="143"/>
      <c r="N25" s="152"/>
      <c r="O25" s="153"/>
    </row>
    <row r="26" spans="1:29" s="18" customFormat="1" ht="45.75" customHeight="1">
      <c r="A26" s="122"/>
      <c r="B26" s="122"/>
      <c r="C26" s="130"/>
      <c r="D26" s="122"/>
      <c r="E26" s="61"/>
      <c r="F26" s="120"/>
      <c r="G26" s="128"/>
      <c r="H26" s="94"/>
      <c r="I26" s="92"/>
      <c r="J26" s="129"/>
      <c r="K26" s="151"/>
      <c r="L26" s="142"/>
      <c r="M26" s="143"/>
      <c r="N26" s="152"/>
      <c r="O26" s="153"/>
    </row>
    <row r="27" spans="1:29" s="23" customFormat="1" ht="86.25" customHeight="1">
      <c r="A27" s="41"/>
      <c r="B27" s="41"/>
      <c r="C27" s="41"/>
      <c r="D27" s="61" t="s">
        <v>107</v>
      </c>
      <c r="E27" s="61"/>
      <c r="F27" s="86" t="s">
        <v>80</v>
      </c>
      <c r="G27" s="95" t="s">
        <v>141</v>
      </c>
      <c r="H27" s="94"/>
      <c r="I27" s="91"/>
      <c r="J27" s="60" t="s">
        <v>51</v>
      </c>
      <c r="K27" s="149">
        <v>44683</v>
      </c>
      <c r="L27" s="136">
        <f>K27+180+63</f>
        <v>44926</v>
      </c>
      <c r="M27" s="138">
        <f>L27+60</f>
        <v>44986</v>
      </c>
      <c r="N27" s="150">
        <v>1531278.41</v>
      </c>
      <c r="O27" s="140">
        <v>0.63</v>
      </c>
    </row>
    <row r="28" spans="1:29" s="18" customFormat="1" ht="45.75" customHeight="1">
      <c r="A28" s="122"/>
      <c r="B28" s="122"/>
      <c r="C28" s="130"/>
      <c r="D28" s="122" t="s">
        <v>85</v>
      </c>
      <c r="E28" s="61"/>
      <c r="F28" s="120" t="s">
        <v>86</v>
      </c>
      <c r="G28" s="128" t="s">
        <v>142</v>
      </c>
      <c r="H28" s="94"/>
      <c r="I28" s="91"/>
      <c r="J28" s="129" t="s">
        <v>52</v>
      </c>
      <c r="K28" s="151">
        <v>44718</v>
      </c>
      <c r="L28" s="142">
        <f>K28+365</f>
        <v>45083</v>
      </c>
      <c r="M28" s="143">
        <f>L28+60</f>
        <v>45143</v>
      </c>
      <c r="N28" s="152">
        <v>1293327.3999999999</v>
      </c>
      <c r="O28" s="153">
        <v>0.65</v>
      </c>
    </row>
    <row r="29" spans="1:29" s="18" customFormat="1" ht="45.75" customHeight="1">
      <c r="A29" s="122"/>
      <c r="B29" s="122"/>
      <c r="C29" s="130"/>
      <c r="D29" s="122"/>
      <c r="E29" s="61"/>
      <c r="F29" s="120"/>
      <c r="G29" s="128"/>
      <c r="H29" s="94"/>
      <c r="I29" s="92"/>
      <c r="J29" s="129"/>
      <c r="K29" s="151"/>
      <c r="L29" s="142"/>
      <c r="M29" s="143"/>
      <c r="N29" s="152"/>
      <c r="O29" s="153"/>
    </row>
    <row r="30" spans="1:29" s="18" customFormat="1" ht="45.75" customHeight="1">
      <c r="A30" s="122"/>
      <c r="B30" s="122"/>
      <c r="C30" s="130"/>
      <c r="D30" s="122"/>
      <c r="E30" s="61"/>
      <c r="F30" s="120"/>
      <c r="G30" s="128"/>
      <c r="H30" s="94"/>
      <c r="I30" s="92"/>
      <c r="J30" s="129"/>
      <c r="K30" s="151"/>
      <c r="L30" s="142"/>
      <c r="M30" s="143"/>
      <c r="N30" s="152"/>
      <c r="O30" s="153"/>
    </row>
    <row r="31" spans="1:29" s="18" customFormat="1" ht="45.75" customHeight="1">
      <c r="A31" s="122"/>
      <c r="B31" s="122"/>
      <c r="C31" s="130"/>
      <c r="D31" s="122" t="s">
        <v>87</v>
      </c>
      <c r="E31" s="61"/>
      <c r="F31" s="120" t="s">
        <v>88</v>
      </c>
      <c r="G31" s="128" t="s">
        <v>143</v>
      </c>
      <c r="H31" s="94"/>
      <c r="I31" s="91"/>
      <c r="J31" s="129" t="s">
        <v>89</v>
      </c>
      <c r="K31" s="151" t="s">
        <v>101</v>
      </c>
      <c r="L31" s="143"/>
      <c r="M31" s="143"/>
      <c r="N31" s="152">
        <v>1324678.76</v>
      </c>
      <c r="O31" s="153">
        <v>0</v>
      </c>
    </row>
    <row r="32" spans="1:29" s="18" customFormat="1" ht="45.75" customHeight="1">
      <c r="A32" s="122"/>
      <c r="B32" s="122"/>
      <c r="C32" s="130"/>
      <c r="D32" s="122"/>
      <c r="E32" s="61"/>
      <c r="F32" s="120"/>
      <c r="G32" s="128"/>
      <c r="H32" s="94"/>
      <c r="I32" s="92"/>
      <c r="J32" s="129"/>
      <c r="K32" s="151"/>
      <c r="L32" s="143"/>
      <c r="M32" s="143"/>
      <c r="N32" s="152"/>
      <c r="O32" s="153"/>
    </row>
    <row r="33" spans="1:29" s="18" customFormat="1" ht="45.75" customHeight="1">
      <c r="A33" s="122"/>
      <c r="B33" s="122"/>
      <c r="C33" s="130"/>
      <c r="D33" s="122"/>
      <c r="E33" s="61"/>
      <c r="F33" s="120"/>
      <c r="G33" s="128"/>
      <c r="H33" s="94"/>
      <c r="I33" s="92"/>
      <c r="J33" s="129"/>
      <c r="K33" s="151"/>
      <c r="L33" s="143"/>
      <c r="M33" s="143"/>
      <c r="N33" s="152"/>
      <c r="O33" s="153"/>
    </row>
    <row r="34" spans="1:29" s="18" customFormat="1" ht="45.75" customHeight="1">
      <c r="A34" s="122"/>
      <c r="B34" s="122"/>
      <c r="C34" s="130"/>
      <c r="D34" s="122" t="s">
        <v>90</v>
      </c>
      <c r="E34" s="61"/>
      <c r="F34" s="120" t="s">
        <v>91</v>
      </c>
      <c r="G34" s="128" t="s">
        <v>144</v>
      </c>
      <c r="H34" s="94"/>
      <c r="I34" s="91"/>
      <c r="J34" s="129" t="s">
        <v>51</v>
      </c>
      <c r="K34" s="151">
        <v>44726</v>
      </c>
      <c r="L34" s="143">
        <f>K34+180</f>
        <v>44906</v>
      </c>
      <c r="M34" s="143">
        <f>L34+60</f>
        <v>44966</v>
      </c>
      <c r="N34" s="152">
        <v>349158.34</v>
      </c>
      <c r="O34" s="153">
        <v>0.01</v>
      </c>
    </row>
    <row r="35" spans="1:29" s="18" customFormat="1" ht="45.75" customHeight="1">
      <c r="A35" s="122"/>
      <c r="B35" s="122"/>
      <c r="C35" s="130"/>
      <c r="D35" s="122"/>
      <c r="E35" s="61"/>
      <c r="F35" s="120"/>
      <c r="G35" s="128"/>
      <c r="H35" s="94"/>
      <c r="I35" s="92"/>
      <c r="J35" s="129"/>
      <c r="K35" s="151"/>
      <c r="L35" s="143"/>
      <c r="M35" s="143"/>
      <c r="N35" s="152"/>
      <c r="O35" s="153"/>
    </row>
    <row r="36" spans="1:29" s="18" customFormat="1" ht="45.75" customHeight="1">
      <c r="A36" s="122"/>
      <c r="B36" s="122"/>
      <c r="C36" s="130"/>
      <c r="D36" s="122"/>
      <c r="E36" s="61"/>
      <c r="F36" s="120"/>
      <c r="G36" s="128"/>
      <c r="H36" s="94"/>
      <c r="I36" s="92"/>
      <c r="J36" s="129"/>
      <c r="K36" s="151"/>
      <c r="L36" s="143"/>
      <c r="M36" s="143"/>
      <c r="N36" s="152"/>
      <c r="O36" s="153"/>
    </row>
    <row r="37" spans="1:29" s="18" customFormat="1" ht="116.25" customHeight="1">
      <c r="A37" s="36"/>
      <c r="B37" s="36"/>
      <c r="C37" s="43"/>
      <c r="D37" s="61" t="s">
        <v>105</v>
      </c>
      <c r="E37" s="61"/>
      <c r="F37" s="87" t="s">
        <v>104</v>
      </c>
      <c r="G37" s="96" t="s">
        <v>145</v>
      </c>
      <c r="H37" s="94"/>
      <c r="I37" s="91"/>
      <c r="J37" s="65" t="s">
        <v>51</v>
      </c>
      <c r="K37" s="149" t="s">
        <v>106</v>
      </c>
      <c r="L37" s="138"/>
      <c r="M37" s="138"/>
      <c r="N37" s="150">
        <v>2178279.9700000002</v>
      </c>
      <c r="O37" s="140">
        <v>0</v>
      </c>
    </row>
    <row r="38" spans="1:29" s="18" customFormat="1" ht="116.25" customHeight="1">
      <c r="A38" s="61"/>
      <c r="B38" s="61"/>
      <c r="C38" s="64"/>
      <c r="D38" s="61" t="s">
        <v>118</v>
      </c>
      <c r="E38" s="61"/>
      <c r="F38" s="86" t="s">
        <v>120</v>
      </c>
      <c r="G38" s="96" t="s">
        <v>146</v>
      </c>
      <c r="H38" s="94"/>
      <c r="I38" s="91"/>
      <c r="J38" s="60" t="s">
        <v>50</v>
      </c>
      <c r="K38" s="149">
        <v>44781</v>
      </c>
      <c r="L38" s="136">
        <f>K38+244</f>
        <v>45025</v>
      </c>
      <c r="M38" s="138"/>
      <c r="N38" s="150">
        <v>892697.88</v>
      </c>
      <c r="O38" s="140">
        <v>0.4</v>
      </c>
    </row>
    <row r="39" spans="1:29" s="18" customFormat="1" ht="116.25" customHeight="1">
      <c r="A39" s="61"/>
      <c r="B39" s="61"/>
      <c r="C39" s="64"/>
      <c r="D39" s="61" t="s">
        <v>119</v>
      </c>
      <c r="E39" s="61"/>
      <c r="F39" s="86" t="s">
        <v>121</v>
      </c>
      <c r="G39" s="96" t="s">
        <v>147</v>
      </c>
      <c r="H39" s="94"/>
      <c r="I39" s="91"/>
      <c r="J39" s="60" t="s">
        <v>48</v>
      </c>
      <c r="K39" s="149">
        <v>44784</v>
      </c>
      <c r="L39" s="136">
        <f>K39+183</f>
        <v>44967</v>
      </c>
      <c r="M39" s="138"/>
      <c r="N39" s="150">
        <v>2262936.09</v>
      </c>
      <c r="O39" s="140">
        <v>0.7</v>
      </c>
    </row>
    <row r="40" spans="1:29" s="18" customFormat="1" ht="116.25" customHeight="1">
      <c r="A40" s="99"/>
      <c r="B40" s="99"/>
      <c r="C40" s="100"/>
      <c r="D40" s="108" t="s">
        <v>168</v>
      </c>
      <c r="E40" s="105"/>
      <c r="F40" s="109" t="s">
        <v>169</v>
      </c>
      <c r="G40" s="115" t="s">
        <v>188</v>
      </c>
      <c r="H40" s="94"/>
      <c r="I40" s="91"/>
      <c r="J40" s="110" t="s">
        <v>170</v>
      </c>
      <c r="K40" s="149">
        <v>44883</v>
      </c>
      <c r="L40" s="136">
        <f>K40+183</f>
        <v>45066</v>
      </c>
      <c r="M40" s="138"/>
      <c r="N40" s="154">
        <v>3101478.83</v>
      </c>
      <c r="O40" s="140">
        <v>0</v>
      </c>
    </row>
    <row r="41" spans="1:29" s="18" customFormat="1" ht="116.25" customHeight="1">
      <c r="A41" s="99"/>
      <c r="B41" s="99"/>
      <c r="C41" s="100"/>
      <c r="D41" s="108" t="s">
        <v>171</v>
      </c>
      <c r="E41" s="105"/>
      <c r="F41" s="109" t="s">
        <v>172</v>
      </c>
      <c r="G41" s="115" t="s">
        <v>189</v>
      </c>
      <c r="H41" s="94"/>
      <c r="I41" s="91"/>
      <c r="J41" s="110" t="s">
        <v>173</v>
      </c>
      <c r="K41" s="149">
        <v>44882</v>
      </c>
      <c r="L41" s="136">
        <f>K41+365</f>
        <v>45247</v>
      </c>
      <c r="M41" s="138"/>
      <c r="N41" s="154">
        <v>2080925.46</v>
      </c>
      <c r="O41" s="140">
        <v>0</v>
      </c>
    </row>
    <row r="42" spans="1:29" s="24" customFormat="1" ht="116.25" customHeight="1">
      <c r="A42" s="31"/>
      <c r="B42" s="31"/>
      <c r="C42" s="32"/>
      <c r="D42" s="61" t="s">
        <v>30</v>
      </c>
      <c r="E42" s="61"/>
      <c r="F42" s="64" t="s">
        <v>31</v>
      </c>
      <c r="G42" s="115" t="s">
        <v>148</v>
      </c>
      <c r="H42" s="94"/>
      <c r="I42" s="89"/>
      <c r="J42" s="61" t="s">
        <v>55</v>
      </c>
      <c r="K42" s="149">
        <v>44434</v>
      </c>
      <c r="L42" s="137">
        <v>45039</v>
      </c>
      <c r="M42" s="149">
        <v>44920</v>
      </c>
      <c r="N42" s="139">
        <v>6343440.6200000001</v>
      </c>
      <c r="O42" s="140">
        <v>0.5</v>
      </c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spans="1:29" s="71" customFormat="1" ht="116.25" customHeight="1">
      <c r="A43" s="38">
        <v>45</v>
      </c>
      <c r="B43" s="38"/>
      <c r="C43" s="45" t="s">
        <v>15</v>
      </c>
      <c r="D43" s="30" t="s">
        <v>32</v>
      </c>
      <c r="E43" s="61"/>
      <c r="F43" s="87" t="s">
        <v>45</v>
      </c>
      <c r="G43" s="95" t="s">
        <v>149</v>
      </c>
      <c r="H43" s="94"/>
      <c r="I43" s="89" t="e">
        <f>#REF!+#REF!</f>
        <v>#REF!</v>
      </c>
      <c r="J43" s="61" t="s">
        <v>50</v>
      </c>
      <c r="K43" s="136">
        <v>44470</v>
      </c>
      <c r="L43" s="136">
        <f>K43+730</f>
        <v>45200</v>
      </c>
      <c r="M43" s="138">
        <f>L43+60</f>
        <v>45260</v>
      </c>
      <c r="N43" s="150">
        <v>4182674.74</v>
      </c>
      <c r="O43" s="140">
        <v>0.05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</row>
    <row r="44" spans="1:29" s="24" customFormat="1" ht="116.25" customHeight="1">
      <c r="A44" s="31"/>
      <c r="B44" s="31"/>
      <c r="C44" s="32"/>
      <c r="D44" s="61" t="s">
        <v>33</v>
      </c>
      <c r="E44" s="61"/>
      <c r="F44" s="87" t="s">
        <v>46</v>
      </c>
      <c r="G44" s="95" t="s">
        <v>150</v>
      </c>
      <c r="H44" s="94"/>
      <c r="I44" s="89"/>
      <c r="J44" s="61" t="s">
        <v>49</v>
      </c>
      <c r="K44" s="149">
        <v>44593</v>
      </c>
      <c r="L44" s="136">
        <f>K44+365+180</f>
        <v>45138</v>
      </c>
      <c r="M44" s="149">
        <f>L44+61</f>
        <v>45199</v>
      </c>
      <c r="N44" s="139">
        <v>28472762.530000001</v>
      </c>
      <c r="O44" s="140">
        <v>0.72</v>
      </c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pans="1:29" s="23" customFormat="1" ht="116.25" customHeight="1">
      <c r="A45" s="25"/>
      <c r="B45" s="25"/>
      <c r="C45" s="46"/>
      <c r="D45" s="61" t="s">
        <v>34</v>
      </c>
      <c r="E45" s="61"/>
      <c r="F45" s="87" t="s">
        <v>64</v>
      </c>
      <c r="G45" s="95" t="s">
        <v>151</v>
      </c>
      <c r="H45" s="94"/>
      <c r="I45" s="89"/>
      <c r="J45" s="61" t="s">
        <v>62</v>
      </c>
      <c r="K45" s="149">
        <v>44536</v>
      </c>
      <c r="L45" s="136">
        <v>44899</v>
      </c>
      <c r="M45" s="149">
        <f>L45+60</f>
        <v>44959</v>
      </c>
      <c r="N45" s="139">
        <v>3496757.97</v>
      </c>
      <c r="O45" s="140">
        <v>0.75</v>
      </c>
    </row>
    <row r="46" spans="1:29" s="24" customFormat="1" ht="116.25" customHeight="1">
      <c r="A46" s="31"/>
      <c r="B46" s="31"/>
      <c r="C46" s="32"/>
      <c r="D46" s="61" t="s">
        <v>35</v>
      </c>
      <c r="E46" s="61"/>
      <c r="F46" s="64" t="s">
        <v>43</v>
      </c>
      <c r="G46" s="95" t="s">
        <v>152</v>
      </c>
      <c r="H46" s="94"/>
      <c r="I46" s="89"/>
      <c r="J46" s="61" t="s">
        <v>53</v>
      </c>
      <c r="K46" s="149">
        <v>44543</v>
      </c>
      <c r="L46" s="136">
        <f>K46+365</f>
        <v>44908</v>
      </c>
      <c r="M46" s="149">
        <f>L46+60</f>
        <v>44968</v>
      </c>
      <c r="N46" s="139">
        <v>4946506.24</v>
      </c>
      <c r="O46" s="140">
        <v>0.65</v>
      </c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29" s="24" customFormat="1" ht="116.25" customHeight="1">
      <c r="A47" s="31"/>
      <c r="B47" s="31"/>
      <c r="C47" s="32"/>
      <c r="D47" s="61" t="s">
        <v>36</v>
      </c>
      <c r="E47" s="61"/>
      <c r="F47" s="64" t="s">
        <v>44</v>
      </c>
      <c r="G47" s="95" t="s">
        <v>153</v>
      </c>
      <c r="H47" s="94"/>
      <c r="I47" s="89"/>
      <c r="J47" s="61" t="s">
        <v>56</v>
      </c>
      <c r="K47" s="149">
        <v>44545</v>
      </c>
      <c r="L47" s="136">
        <f>K47+365+91</f>
        <v>45001</v>
      </c>
      <c r="M47" s="149">
        <f>L47+60</f>
        <v>45061</v>
      </c>
      <c r="N47" s="139">
        <v>5811073.7599999998</v>
      </c>
      <c r="O47" s="140">
        <v>0.9</v>
      </c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pans="1:29" s="23" customFormat="1" ht="39.950000000000003" customHeight="1">
      <c r="A48" s="25"/>
      <c r="B48" s="25"/>
      <c r="C48" s="46"/>
      <c r="D48" s="119" t="s">
        <v>92</v>
      </c>
      <c r="E48" s="60"/>
      <c r="F48" s="120" t="s">
        <v>93</v>
      </c>
      <c r="G48" s="121" t="s">
        <v>154</v>
      </c>
      <c r="H48" s="94"/>
      <c r="I48" s="89"/>
      <c r="J48" s="122" t="s">
        <v>54</v>
      </c>
      <c r="K48" s="151">
        <v>44769</v>
      </c>
      <c r="L48" s="142">
        <v>45196</v>
      </c>
      <c r="M48" s="151"/>
      <c r="N48" s="152">
        <v>2740131.61</v>
      </c>
      <c r="O48" s="153" t="s">
        <v>158</v>
      </c>
    </row>
    <row r="49" spans="1:17" s="23" customFormat="1" ht="39.950000000000003" customHeight="1">
      <c r="A49" s="25"/>
      <c r="B49" s="25"/>
      <c r="C49" s="46"/>
      <c r="D49" s="119"/>
      <c r="E49" s="60"/>
      <c r="F49" s="120"/>
      <c r="G49" s="121"/>
      <c r="H49" s="94"/>
      <c r="I49" s="89"/>
      <c r="J49" s="122"/>
      <c r="K49" s="151"/>
      <c r="L49" s="142"/>
      <c r="M49" s="151"/>
      <c r="N49" s="152"/>
      <c r="O49" s="153"/>
    </row>
    <row r="50" spans="1:17" s="23" customFormat="1" ht="39.950000000000003" customHeight="1">
      <c r="A50" s="25"/>
      <c r="B50" s="25"/>
      <c r="C50" s="46"/>
      <c r="D50" s="119"/>
      <c r="E50" s="60"/>
      <c r="F50" s="120"/>
      <c r="G50" s="121"/>
      <c r="H50" s="94"/>
      <c r="I50" s="89"/>
      <c r="J50" s="122"/>
      <c r="K50" s="151"/>
      <c r="L50" s="142"/>
      <c r="M50" s="151"/>
      <c r="N50" s="152"/>
      <c r="O50" s="153"/>
    </row>
    <row r="51" spans="1:17" s="23" customFormat="1" ht="123" customHeight="1">
      <c r="A51" s="25"/>
      <c r="B51" s="25"/>
      <c r="C51" s="46"/>
      <c r="D51" s="60" t="s">
        <v>94</v>
      </c>
      <c r="E51" s="60"/>
      <c r="F51" s="86" t="s">
        <v>95</v>
      </c>
      <c r="G51" s="95" t="s">
        <v>155</v>
      </c>
      <c r="H51" s="94"/>
      <c r="I51" s="89"/>
      <c r="J51" s="61" t="s">
        <v>96</v>
      </c>
      <c r="K51" s="149">
        <v>44670</v>
      </c>
      <c r="L51" s="136">
        <f>K51+730+91</f>
        <v>45491</v>
      </c>
      <c r="M51" s="149">
        <f>L51+91</f>
        <v>45582</v>
      </c>
      <c r="N51" s="139">
        <v>42580795.719999999</v>
      </c>
      <c r="O51" s="140">
        <v>0.15</v>
      </c>
    </row>
    <row r="52" spans="1:17" s="23" customFormat="1" ht="100.5" customHeight="1">
      <c r="A52" s="25"/>
      <c r="B52" s="25"/>
      <c r="C52" s="46"/>
      <c r="D52" s="60" t="s">
        <v>97</v>
      </c>
      <c r="E52" s="60"/>
      <c r="F52" s="86" t="s">
        <v>98</v>
      </c>
      <c r="G52" s="95" t="s">
        <v>99</v>
      </c>
      <c r="H52" s="94"/>
      <c r="I52" s="89"/>
      <c r="J52" s="61" t="s">
        <v>55</v>
      </c>
      <c r="K52" s="149">
        <v>44707</v>
      </c>
      <c r="L52" s="136">
        <f>K52+365+180</f>
        <v>45252</v>
      </c>
      <c r="M52" s="149">
        <f>L52+60</f>
        <v>45312</v>
      </c>
      <c r="N52" s="139">
        <v>10519024.050000001</v>
      </c>
      <c r="O52" s="140">
        <v>0.5</v>
      </c>
    </row>
    <row r="53" spans="1:17" s="18" customFormat="1" ht="116.25" customHeight="1">
      <c r="A53" s="99"/>
      <c r="B53" s="99"/>
      <c r="C53" s="100"/>
      <c r="D53" s="25" t="s">
        <v>108</v>
      </c>
      <c r="E53" s="99"/>
      <c r="F53" s="46" t="s">
        <v>109</v>
      </c>
      <c r="G53" s="101" t="s">
        <v>156</v>
      </c>
      <c r="H53" s="102"/>
      <c r="I53" s="103"/>
      <c r="J53" s="99" t="s">
        <v>110</v>
      </c>
      <c r="K53" s="155">
        <v>44742</v>
      </c>
      <c r="L53" s="156">
        <v>45259</v>
      </c>
      <c r="M53" s="157"/>
      <c r="N53" s="158">
        <v>3859864.81</v>
      </c>
      <c r="O53" s="159">
        <v>0.15</v>
      </c>
    </row>
    <row r="54" spans="1:17" s="18" customFormat="1" ht="116.25" customHeight="1">
      <c r="A54" s="99"/>
      <c r="B54" s="99"/>
      <c r="C54" s="100"/>
      <c r="D54" s="25" t="s">
        <v>174</v>
      </c>
      <c r="E54" s="99"/>
      <c r="F54" s="46" t="s">
        <v>175</v>
      </c>
      <c r="G54" s="116" t="s">
        <v>184</v>
      </c>
      <c r="H54" s="102"/>
      <c r="I54" s="103"/>
      <c r="J54" s="99" t="s">
        <v>176</v>
      </c>
      <c r="K54" s="155">
        <v>44865</v>
      </c>
      <c r="L54" s="156">
        <f>K54+730</f>
        <v>45595</v>
      </c>
      <c r="M54" s="157"/>
      <c r="N54" s="160">
        <v>16825103.77</v>
      </c>
      <c r="O54" s="159">
        <v>0.01</v>
      </c>
      <c r="Q54" s="114"/>
    </row>
    <row r="55" spans="1:17" s="18" customFormat="1" ht="116.25" customHeight="1">
      <c r="A55" s="99"/>
      <c r="B55" s="99"/>
      <c r="C55" s="100"/>
      <c r="D55" s="25" t="s">
        <v>177</v>
      </c>
      <c r="E55" s="99"/>
      <c r="F55" s="46" t="s">
        <v>178</v>
      </c>
      <c r="G55" s="116" t="s">
        <v>185</v>
      </c>
      <c r="H55" s="113" t="s">
        <v>179</v>
      </c>
      <c r="I55" s="113" t="s">
        <v>179</v>
      </c>
      <c r="J55" s="99" t="s">
        <v>180</v>
      </c>
      <c r="K55" s="155">
        <v>44882</v>
      </c>
      <c r="L55" s="156">
        <f>K55+638</f>
        <v>45520</v>
      </c>
      <c r="M55" s="157"/>
      <c r="N55" s="160">
        <v>19927162.280000001</v>
      </c>
      <c r="O55" s="159">
        <v>0</v>
      </c>
    </row>
    <row r="56" spans="1:17" s="18" customFormat="1" ht="150.75" customHeight="1">
      <c r="A56" s="99"/>
      <c r="B56" s="99"/>
      <c r="C56" s="100"/>
      <c r="D56" s="25" t="s">
        <v>181</v>
      </c>
      <c r="E56" s="99"/>
      <c r="F56" s="46" t="s">
        <v>182</v>
      </c>
      <c r="G56" s="116" t="s">
        <v>186</v>
      </c>
      <c r="H56" s="102"/>
      <c r="I56" s="103"/>
      <c r="J56" s="99" t="s">
        <v>183</v>
      </c>
      <c r="K56" s="155">
        <v>44813</v>
      </c>
      <c r="L56" s="156">
        <f>K56+730</f>
        <v>45543</v>
      </c>
      <c r="M56" s="157"/>
      <c r="N56" s="158">
        <v>4832344.42</v>
      </c>
      <c r="O56" s="159">
        <v>0.15</v>
      </c>
    </row>
    <row r="57" spans="1:17" s="97" customFormat="1" ht="116.25" customHeight="1">
      <c r="A57" s="98"/>
      <c r="B57" s="98"/>
      <c r="C57" s="98"/>
      <c r="D57" s="25" t="s">
        <v>160</v>
      </c>
      <c r="E57" s="99"/>
      <c r="F57" s="46" t="s">
        <v>159</v>
      </c>
      <c r="G57" s="116" t="s">
        <v>161</v>
      </c>
      <c r="H57" s="102"/>
      <c r="I57" s="103"/>
      <c r="J57" s="99" t="s">
        <v>53</v>
      </c>
      <c r="K57" s="155">
        <v>44813</v>
      </c>
      <c r="L57" s="156">
        <v>44994</v>
      </c>
      <c r="M57" s="157"/>
      <c r="N57" s="158">
        <v>4949093.32</v>
      </c>
      <c r="O57" s="159">
        <v>0.54</v>
      </c>
    </row>
  </sheetData>
  <autoFilter ref="J1:J58"/>
  <mergeCells count="77">
    <mergeCell ref="N34:N36"/>
    <mergeCell ref="O34:O36"/>
    <mergeCell ref="G34:G36"/>
    <mergeCell ref="J34:J36"/>
    <mergeCell ref="K34:K36"/>
    <mergeCell ref="L34:L36"/>
    <mergeCell ref="M34:M36"/>
    <mergeCell ref="A34:A36"/>
    <mergeCell ref="B34:B36"/>
    <mergeCell ref="C34:C36"/>
    <mergeCell ref="D34:D36"/>
    <mergeCell ref="F34:F36"/>
    <mergeCell ref="N28:N30"/>
    <mergeCell ref="O28:O30"/>
    <mergeCell ref="A31:A33"/>
    <mergeCell ref="B31:B33"/>
    <mergeCell ref="C31:C33"/>
    <mergeCell ref="D31:D33"/>
    <mergeCell ref="F31:F33"/>
    <mergeCell ref="G31:G33"/>
    <mergeCell ref="J31:J33"/>
    <mergeCell ref="K31:K33"/>
    <mergeCell ref="L31:L33"/>
    <mergeCell ref="M31:M33"/>
    <mergeCell ref="N31:N33"/>
    <mergeCell ref="O31:O33"/>
    <mergeCell ref="G28:G30"/>
    <mergeCell ref="J28:J30"/>
    <mergeCell ref="K28:K30"/>
    <mergeCell ref="L28:L30"/>
    <mergeCell ref="M28:M30"/>
    <mergeCell ref="A28:A30"/>
    <mergeCell ref="B28:B30"/>
    <mergeCell ref="C28:C30"/>
    <mergeCell ref="D28:D30"/>
    <mergeCell ref="F28:F30"/>
    <mergeCell ref="J24:J26"/>
    <mergeCell ref="K24:K26"/>
    <mergeCell ref="L24:L26"/>
    <mergeCell ref="M24:M26"/>
    <mergeCell ref="A24:A26"/>
    <mergeCell ref="B24:B26"/>
    <mergeCell ref="C24:C26"/>
    <mergeCell ref="D24:D26"/>
    <mergeCell ref="F24:F26"/>
    <mergeCell ref="O24:O26"/>
    <mergeCell ref="D2:O2"/>
    <mergeCell ref="D6:D8"/>
    <mergeCell ref="F6:F8"/>
    <mergeCell ref="G6:G8"/>
    <mergeCell ref="J6:J8"/>
    <mergeCell ref="K6:K8"/>
    <mergeCell ref="L6:L8"/>
    <mergeCell ref="M6:M8"/>
    <mergeCell ref="D9:D11"/>
    <mergeCell ref="F9:F11"/>
    <mergeCell ref="G9:G11"/>
    <mergeCell ref="J9:J11"/>
    <mergeCell ref="K9:K11"/>
    <mergeCell ref="L9:L11"/>
    <mergeCell ref="G24:G26"/>
    <mergeCell ref="A1:O1"/>
    <mergeCell ref="O48:O50"/>
    <mergeCell ref="L48:L50"/>
    <mergeCell ref="M48:M50"/>
    <mergeCell ref="N48:N50"/>
    <mergeCell ref="D48:D50"/>
    <mergeCell ref="F48:F50"/>
    <mergeCell ref="G48:G50"/>
    <mergeCell ref="J48:J50"/>
    <mergeCell ref="K48:K50"/>
    <mergeCell ref="M9:M11"/>
    <mergeCell ref="N9:N11"/>
    <mergeCell ref="N6:N8"/>
    <mergeCell ref="O6:O8"/>
    <mergeCell ref="O9:O11"/>
    <mergeCell ref="N24:N26"/>
  </mergeCells>
  <conditionalFormatting sqref="L42:L47 L48:M52 L24:M36 L5:L18 L4:M4 L6:M6 L9:M9 L12:M18">
    <cfRule type="cellIs" dxfId="9" priority="70" operator="lessThan">
      <formula>43189</formula>
    </cfRule>
  </conditionalFormatting>
  <conditionalFormatting sqref="L42:L52 L24:L36 L4:L18">
    <cfRule type="cellIs" dxfId="8" priority="69" operator="lessThan">
      <formula>43707</formula>
    </cfRule>
  </conditionalFormatting>
  <conditionalFormatting sqref="L48:M52 M37:M41 L38:L41 L24:M36 M19:M23 K22 L22:L23 M53:M57">
    <cfRule type="timePeriod" dxfId="7" priority="56" timePeriod="thisMonth">
      <formula>AND(MONTH(K19)=MONTH(TODAY()),YEAR(K19)=YEAR(TODAY()))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rowBreaks count="3" manualBreakCount="3">
    <brk id="18" min="3" max="14" man="1"/>
    <brk id="33" min="3" max="14" man="1"/>
    <brk id="46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6"/>
  <sheetViews>
    <sheetView view="pageBreakPreview" topLeftCell="D1" zoomScale="40" zoomScaleNormal="50" zoomScaleSheetLayoutView="40" workbookViewId="0">
      <pane ySplit="2" topLeftCell="A3" activePane="bottomLeft" state="frozen"/>
      <selection pane="bottomLeft" activeCell="G8" sqref="G8"/>
    </sheetView>
  </sheetViews>
  <sheetFormatPr defaultRowHeight="90" customHeight="1"/>
  <cols>
    <col min="1" max="1" width="8.28515625" style="3" hidden="1" customWidth="1"/>
    <col min="2" max="2" width="20" style="3" hidden="1" customWidth="1"/>
    <col min="3" max="3" width="30.140625" style="1" hidden="1" customWidth="1"/>
    <col min="4" max="4" width="30.85546875" style="4" customWidth="1"/>
    <col min="5" max="5" width="28.140625" style="4" hidden="1" customWidth="1"/>
    <col min="6" max="6" width="26.42578125" style="4" customWidth="1"/>
    <col min="7" max="7" width="81.140625" style="5" customWidth="1"/>
    <col min="8" max="8" width="19.28515625" style="6" hidden="1" customWidth="1"/>
    <col min="9" max="9" width="37.85546875" style="7" hidden="1" customWidth="1"/>
    <col min="10" max="10" width="55.140625" style="12" customWidth="1"/>
    <col min="11" max="11" width="34" style="8" customWidth="1"/>
    <col min="12" max="13" width="30.7109375" style="8" customWidth="1"/>
    <col min="14" max="14" width="31.28515625" style="9" bestFit="1" customWidth="1"/>
    <col min="15" max="15" width="36.7109375" style="2" customWidth="1"/>
    <col min="16" max="16" width="17.7109375" style="10" customWidth="1"/>
    <col min="17" max="17" width="36.7109375" style="2" customWidth="1"/>
    <col min="18" max="18" width="17.7109375" style="10" customWidth="1"/>
    <col min="19" max="20" width="36.7109375" style="2" customWidth="1"/>
    <col min="21" max="22" width="46.42578125" style="2" customWidth="1"/>
    <col min="23" max="23" width="58.7109375" style="2" customWidth="1"/>
    <col min="24" max="28" width="38.28515625" style="2" customWidth="1"/>
    <col min="29" max="32" width="38.28515625" style="2" hidden="1" customWidth="1"/>
    <col min="33" max="33" width="38.28515625" style="13" customWidth="1"/>
    <col min="34" max="16384" width="9.140625" style="11"/>
  </cols>
  <sheetData>
    <row r="1" spans="1:15" s="26" customFormat="1" ht="116.25" customHeight="1">
      <c r="A1" s="14"/>
      <c r="B1" s="14" t="s">
        <v>7</v>
      </c>
      <c r="C1" s="49" t="s">
        <v>10</v>
      </c>
      <c r="D1" s="15" t="s">
        <v>24</v>
      </c>
      <c r="E1" s="15" t="s">
        <v>6</v>
      </c>
      <c r="F1" s="15" t="s">
        <v>5</v>
      </c>
      <c r="G1" s="14" t="s">
        <v>57</v>
      </c>
      <c r="H1" s="14" t="s">
        <v>9</v>
      </c>
      <c r="I1" s="14" t="s">
        <v>1</v>
      </c>
      <c r="J1" s="15" t="s">
        <v>58</v>
      </c>
      <c r="K1" s="16" t="s">
        <v>59</v>
      </c>
      <c r="L1" s="16" t="s">
        <v>61</v>
      </c>
      <c r="M1" s="16" t="s">
        <v>5</v>
      </c>
      <c r="N1" s="47" t="s">
        <v>0</v>
      </c>
      <c r="O1" s="17" t="s">
        <v>60</v>
      </c>
    </row>
    <row r="2" spans="1:15" s="27" customFormat="1" ht="116.25" customHeight="1">
      <c r="A2" s="36"/>
      <c r="B2" s="36"/>
      <c r="C2" s="43"/>
      <c r="D2" s="53" t="s">
        <v>41</v>
      </c>
      <c r="E2" s="53"/>
      <c r="F2" s="30" t="s">
        <v>63</v>
      </c>
      <c r="G2" s="54" t="s">
        <v>42</v>
      </c>
      <c r="H2" s="53"/>
      <c r="I2" s="20"/>
      <c r="J2" s="33" t="s">
        <v>52</v>
      </c>
      <c r="K2" s="55">
        <v>44578</v>
      </c>
      <c r="L2" s="50">
        <v>44758</v>
      </c>
      <c r="M2" s="50">
        <v>44820</v>
      </c>
      <c r="N2" s="48">
        <v>415826.6</v>
      </c>
      <c r="O2" s="28">
        <v>1</v>
      </c>
    </row>
    <row r="3" spans="1:15" s="22" customFormat="1" ht="116.25" customHeight="1">
      <c r="A3" s="37">
        <v>41</v>
      </c>
      <c r="B3" s="37"/>
      <c r="C3" s="44" t="s">
        <v>18</v>
      </c>
      <c r="D3" s="30" t="s">
        <v>11</v>
      </c>
      <c r="E3" s="53"/>
      <c r="F3" s="53" t="s">
        <v>12</v>
      </c>
      <c r="G3" s="21" t="s">
        <v>13</v>
      </c>
      <c r="H3" s="19" t="s">
        <v>2</v>
      </c>
      <c r="I3" s="19">
        <v>13945267.060000001</v>
      </c>
      <c r="J3" s="53" t="s">
        <v>52</v>
      </c>
      <c r="K3" s="50">
        <v>43325</v>
      </c>
      <c r="L3" s="51">
        <v>44773</v>
      </c>
      <c r="M3" s="50">
        <f>L3</f>
        <v>44773</v>
      </c>
      <c r="N3" s="48">
        <v>12457972.08</v>
      </c>
      <c r="O3" s="52">
        <v>1</v>
      </c>
    </row>
    <row r="4" spans="1:15" s="58" customFormat="1" ht="45.75" customHeight="1">
      <c r="A4" s="122"/>
      <c r="B4" s="122"/>
      <c r="C4" s="130" t="s">
        <v>16</v>
      </c>
      <c r="D4" s="122" t="s">
        <v>81</v>
      </c>
      <c r="E4" s="53"/>
      <c r="F4" s="122" t="s">
        <v>82</v>
      </c>
      <c r="G4" s="133" t="s">
        <v>100</v>
      </c>
      <c r="H4" s="53" t="s">
        <v>4</v>
      </c>
      <c r="I4" s="20">
        <f>I5+I6</f>
        <v>908941.98</v>
      </c>
      <c r="J4" s="129" t="s">
        <v>83</v>
      </c>
      <c r="K4" s="134">
        <v>44734</v>
      </c>
      <c r="L4" s="135">
        <f>K4+180</f>
        <v>44914</v>
      </c>
      <c r="M4" s="135">
        <f>L4+60</f>
        <v>44974</v>
      </c>
      <c r="N4" s="131">
        <v>260644.67</v>
      </c>
      <c r="O4" s="132" t="s">
        <v>122</v>
      </c>
    </row>
    <row r="5" spans="1:15" s="58" customFormat="1" ht="45.75" customHeight="1">
      <c r="A5" s="122"/>
      <c r="B5" s="122"/>
      <c r="C5" s="130"/>
      <c r="D5" s="122"/>
      <c r="E5" s="53"/>
      <c r="F5" s="122"/>
      <c r="G5" s="133"/>
      <c r="H5" s="53" t="s">
        <v>2</v>
      </c>
      <c r="I5" s="59">
        <v>158941.98000000001</v>
      </c>
      <c r="J5" s="129"/>
      <c r="K5" s="134"/>
      <c r="L5" s="135"/>
      <c r="M5" s="135"/>
      <c r="N5" s="131"/>
      <c r="O5" s="132"/>
    </row>
    <row r="6" spans="1:15" s="58" customFormat="1" ht="45.75" customHeight="1">
      <c r="A6" s="122"/>
      <c r="B6" s="122"/>
      <c r="C6" s="130"/>
      <c r="D6" s="122"/>
      <c r="E6" s="53"/>
      <c r="F6" s="122"/>
      <c r="G6" s="133"/>
      <c r="H6" s="53" t="s">
        <v>3</v>
      </c>
      <c r="I6" s="59">
        <v>750000</v>
      </c>
      <c r="J6" s="129"/>
      <c r="K6" s="134"/>
      <c r="L6" s="135"/>
      <c r="M6" s="135"/>
      <c r="N6" s="131"/>
      <c r="O6" s="132"/>
    </row>
  </sheetData>
  <mergeCells count="12">
    <mergeCell ref="A4:A6"/>
    <mergeCell ref="B4:B6"/>
    <mergeCell ref="C4:C6"/>
    <mergeCell ref="D4:D6"/>
    <mergeCell ref="F4:F6"/>
    <mergeCell ref="N4:N6"/>
    <mergeCell ref="O4:O6"/>
    <mergeCell ref="G4:G6"/>
    <mergeCell ref="J4:J6"/>
    <mergeCell ref="K4:K6"/>
    <mergeCell ref="L4:L6"/>
    <mergeCell ref="M4:M6"/>
  </mergeCells>
  <conditionalFormatting sqref="M2:M6">
    <cfRule type="timePeriod" dxfId="6" priority="6" timePeriod="thisMonth">
      <formula>AND(MONTH(M2)=MONTH(TODAY()),YEAR(M2)=YEAR(TODAY()))</formula>
    </cfRule>
  </conditionalFormatting>
  <conditionalFormatting sqref="L3:L6">
    <cfRule type="cellIs" dxfId="5" priority="5" operator="lessThan">
      <formula>43189</formula>
    </cfRule>
  </conditionalFormatting>
  <conditionalFormatting sqref="L3:L6">
    <cfRule type="cellIs" dxfId="4" priority="4" operator="lessThan">
      <formula>43707</formula>
    </cfRule>
  </conditionalFormatting>
  <conditionalFormatting sqref="L4:M6">
    <cfRule type="cellIs" dxfId="3" priority="3" operator="lessThan">
      <formula>43189</formula>
    </cfRule>
  </conditionalFormatting>
  <conditionalFormatting sqref="L4:L6">
    <cfRule type="cellIs" dxfId="2" priority="2" operator="lessThan">
      <formula>43707</formula>
    </cfRule>
  </conditionalFormatting>
  <conditionalFormatting sqref="L4:M6">
    <cfRule type="timePeriod" dxfId="1" priority="1" timePeriod="thisMonth">
      <formula>AND(MONTH(L4)=MONTH(TODAY()),YEAR(L4)=YEAR(TODAY()))</formula>
    </cfRule>
  </conditionalFormatting>
  <printOptions horizontalCentered="1"/>
  <pageMargins left="0.15748031496062992" right="0.19685039370078741" top="0.74803149606299213" bottom="0.39370078740157483" header="0" footer="0"/>
  <pageSetup paperSize="9" scale="24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ANDAMENTO</vt:lpstr>
      <vt:lpstr>CONCLUIDAS</vt:lpstr>
      <vt:lpstr>Plan1</vt:lpstr>
      <vt:lpstr>ANDAMENTO!Area_de_impressao</vt:lpstr>
      <vt:lpstr>CONCLUIDAS!Area_de_impressao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2022-10-26T13:48:53Z</cp:lastPrinted>
  <dcterms:created xsi:type="dcterms:W3CDTF">2012-10-16T18:02:55Z</dcterms:created>
  <dcterms:modified xsi:type="dcterms:W3CDTF">2022-11-23T14:30:37Z</dcterms:modified>
</cp:coreProperties>
</file>