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ANDAMENTO!$J$2:$J$50</definedName>
    <definedName name="_xlnm.Print_Area" localSheetId="0">ANDAMENTO!$D$1:$O$50</definedName>
    <definedName name="_xlnm.Print_Area" localSheetId="1">CONCLUIDAS!$C$1:$V$3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M4" i="15"/>
  <c r="L4"/>
  <c r="I4"/>
  <c r="L38" i="13"/>
  <c r="L37"/>
  <c r="L16"/>
  <c r="L33" l="1"/>
  <c r="M33" s="1"/>
  <c r="L27"/>
  <c r="M27" s="1"/>
  <c r="L23"/>
  <c r="M23" s="1"/>
  <c r="L26"/>
  <c r="M26" s="1"/>
  <c r="M3" i="15"/>
  <c r="L49" i="13" l="1"/>
  <c r="M49" s="1"/>
  <c r="L48"/>
  <c r="M48" s="1"/>
  <c r="L13"/>
  <c r="M13" s="1"/>
  <c r="L12"/>
  <c r="M12" s="1"/>
  <c r="L9"/>
  <c r="M9" s="1"/>
  <c r="L6"/>
  <c r="M6" s="1"/>
  <c r="L5" l="1"/>
  <c r="L41" l="1"/>
  <c r="M41" s="1"/>
  <c r="L44" l="1"/>
  <c r="M44" s="1"/>
  <c r="L43"/>
  <c r="M43" s="1"/>
  <c r="M4" l="1"/>
  <c r="M42" l="1"/>
  <c r="L40" l="1"/>
  <c r="M40" s="1"/>
  <c r="L21" l="1"/>
  <c r="M21" s="1"/>
  <c r="I40" l="1"/>
  <c r="I21"/>
  <c r="M18" l="1"/>
  <c r="I19" l="1"/>
  <c r="I18" l="1"/>
</calcChain>
</file>

<file path=xl/sharedStrings.xml><?xml version="1.0" encoding="utf-8"?>
<sst xmlns="http://schemas.openxmlformats.org/spreadsheetml/2006/main" count="190" uniqueCount="159">
  <si>
    <t>VALOR CONTRATADO</t>
  </si>
  <si>
    <t>VALOR ESTIMADO</t>
  </si>
  <si>
    <t>PM</t>
  </si>
  <si>
    <t>CONV.</t>
  </si>
  <si>
    <t>TOTAL</t>
  </si>
  <si>
    <t>CONTRATO</t>
  </si>
  <si>
    <t>EMPENHO</t>
  </si>
  <si>
    <t>REGIÃO</t>
  </si>
  <si>
    <t>NORTE</t>
  </si>
  <si>
    <t>VERBA</t>
  </si>
  <si>
    <t>FISCAIS</t>
  </si>
  <si>
    <t>CP 03/18</t>
  </si>
  <si>
    <t>257/18</t>
  </si>
  <si>
    <t>Implantação de guias, sarjetas e urbanização em diversas ruas do municipio</t>
  </si>
  <si>
    <t>RESUMO DE OBRAS EM ANDAMENTO - SECRETARIA DE OBRAS PÚBLICAS</t>
  </si>
  <si>
    <t>JOSIANE/LAIS</t>
  </si>
  <si>
    <t>MICHAEL/   LUCIANO</t>
  </si>
  <si>
    <t>ALEXANDRO/     BRUNO</t>
  </si>
  <si>
    <t>MICHAEL/ LUCIANO</t>
  </si>
  <si>
    <t>TP 07/18</t>
  </si>
  <si>
    <t>05/2020</t>
  </si>
  <si>
    <t>JOSIANE / LAIS</t>
  </si>
  <si>
    <t>TP 11/19</t>
  </si>
  <si>
    <t>60/2020</t>
  </si>
  <si>
    <t>MODALIDADE</t>
  </si>
  <si>
    <t xml:space="preserve">Implantação do Canal Extavasor 2 - P. Santa Marinal 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</si>
  <si>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</si>
  <si>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</si>
  <si>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</si>
  <si>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</si>
  <si>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</si>
  <si>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</si>
  <si>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</si>
  <si>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</si>
  <si>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</si>
  <si>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</si>
  <si>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</si>
  <si>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</si>
  <si>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Reforma e Recuperação da Mureta na Avenida da Praia no Município de Caraguatatuba/SP - FINISA</t>
  </si>
  <si>
    <t>CC 13/21</t>
  </si>
  <si>
    <t>224/21</t>
  </si>
  <si>
    <t>TP 11/21</t>
  </si>
  <si>
    <t>Infraestrutura Urbana de Recapeamento Asfáltico na rua Emilio Marcondes Ribas e rua Antonio de Souza Santos - bairro Pereque Mirim - CONVEVIO ESTADUAL</t>
  </si>
  <si>
    <t>344/21</t>
  </si>
  <si>
    <t>374/21</t>
  </si>
  <si>
    <t>126/21</t>
  </si>
  <si>
    <t>10/2022</t>
  </si>
  <si>
    <t>PROGRESSÃO CONSTRUÇÕES E CONSULTORIA EIRELI, CNPJ 29.183.206/0001-86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</si>
  <si>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</si>
  <si>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</si>
  <si>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</si>
  <si>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</si>
  <si>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</si>
  <si>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</si>
  <si>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TETO CONSTRUTORA S.A, CNPJ n.º 13.034.156/0001-35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</si>
  <si>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</si>
  <si>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</si>
  <si>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</si>
  <si>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</si>
  <si>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</si>
  <si>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</si>
  <si>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</si>
  <si>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JP CONSTRUTORA, EMPREENDIMENTOS IMOBILIÁRIOS E PARTICIPAÇÕES LTDA, CNPJ n.º 15.684.472/0001-88</t>
  </si>
  <si>
    <t>03/22</t>
  </si>
  <si>
    <t>229/21</t>
  </si>
  <si>
    <t>CC 02/22</t>
  </si>
  <si>
    <t>65/22</t>
  </si>
  <si>
    <t>SANEEL SERVIÇOS TERCEIRIZADOS LTDA -  CNPJ/MF sob nº 42.956.991/0001-20</t>
  </si>
  <si>
    <t>CC 05/22</t>
  </si>
  <si>
    <t>66/22</t>
  </si>
  <si>
    <t>GSK COMÉRCIO E INDÚSTRIA EIRELI, inscrita no CNPJ/MF sob nº 30.622.265/0001-92</t>
  </si>
  <si>
    <t>CC 08/22</t>
  </si>
  <si>
    <t>80/22</t>
  </si>
  <si>
    <t>AVC FIRE INSTALAÇÃO DE EQUIPAMENTOS EIRELI, inscrita no CNPJ/MF sob nº 37.134.629/0001-34</t>
  </si>
  <si>
    <t>CC 06/22</t>
  </si>
  <si>
    <t>72/22</t>
  </si>
  <si>
    <t>JANGADA EMPREENDIMENTOS E PARTICIPAÇÕES LTDA, inscrita no CNPJ/MF sob nº 01.417.854/0001-30</t>
  </si>
  <si>
    <t>CC 07/22</t>
  </si>
  <si>
    <t>78/22</t>
  </si>
  <si>
    <t>ARAUCÁRIA SERVIÇOS DA CONSTRUÇÃO CIVIL LTDA, inscrita no CNPJ/MF sob nº 11.662.234/0001-10</t>
  </si>
  <si>
    <t>39/22</t>
  </si>
  <si>
    <t>TP 09/21</t>
  </si>
  <si>
    <t>231/21</t>
  </si>
  <si>
    <t xml:space="preserve">K. F. CONSTRUÇÕES E SERVIÇOS LTDA, CNPJ n.º 10.231.233/0001-59 </t>
  </si>
  <si>
    <t>TP 10/21</t>
  </si>
  <si>
    <t>TP 02/22</t>
  </si>
  <si>
    <t>77/22</t>
  </si>
  <si>
    <t>TP 03/22</t>
  </si>
  <si>
    <t>74/22</t>
  </si>
  <si>
    <t>J. R. CONSTRUTORA E TERRAPLANAGEM LTDA, inscrita no CNPJ/MF sob n.º 01.963.124/0001/35</t>
  </si>
  <si>
    <t>TP 04/22</t>
  </si>
  <si>
    <t>75/22</t>
  </si>
  <si>
    <t>CP 16/21</t>
  </si>
  <si>
    <t>46/22</t>
  </si>
  <si>
    <t>CP 01/22</t>
  </si>
  <si>
    <t>55/22</t>
  </si>
  <si>
    <t>CONSÓRCIO RIO JUQUERIQUERÊ                                          CNPJ/MF sob n.º 46.064.171/0001-85</t>
  </si>
  <si>
    <t>CP 05/22</t>
  </si>
  <si>
    <t>70/22</t>
  </si>
  <si>
    <t>Reforma e Revitalização da Ciclovia na Zona Sul do Município</t>
  </si>
  <si>
    <t xml:space="preserve">PAVIMENTAÇÃO DE DIVERSAS RUAS DA REGIÃO NORTE - CONVENIO FEDERAL </t>
  </si>
  <si>
    <t>SEM OIS EMITIDA</t>
  </si>
  <si>
    <t>TP 06/21</t>
  </si>
  <si>
    <t>87/2022</t>
  </si>
  <si>
    <t>76/22</t>
  </si>
  <si>
    <t>TP 05/22</t>
  </si>
  <si>
    <t>S/OIS EMITIDA</t>
  </si>
  <si>
    <t>TP 01/22</t>
  </si>
  <si>
    <t>CP 08/22</t>
  </si>
  <si>
    <t>90/22</t>
  </si>
  <si>
    <t>RR CONSTRUÇÕES E MATERIAIS DE CONSTRUÇÃO UNIPESSOAL LTDA,  CNPJ nº 18.835.435/0001-11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</si>
  <si>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</si>
  <si>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</si>
  <si>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</si>
  <si>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</si>
  <si>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</si>
  <si>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</si>
  <si>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</si>
  <si>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</si>
  <si>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</si>
  <si>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</si>
  <si>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</si>
  <si>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contrato reincidido</t>
  </si>
  <si>
    <t>CC 12/22</t>
  </si>
  <si>
    <t>215/22</t>
  </si>
  <si>
    <t>R. S. RAZUK CONSTRUÇÕES E PROJETOS ME, inscrita no CNPJ nº 29.574.617/0001-00</t>
  </si>
  <si>
    <t>OIS SUSPENSA - PERÍODO ELEITORAL</t>
  </si>
  <si>
    <t>IVANTUIR BARBOSA PINTO, CNPJ n.º 24.894.301/0001-74</t>
  </si>
  <si>
    <t>Reforma da Praça Geraldo Pereira da Costa – Bairro Travessão</t>
  </si>
  <si>
    <t>Reforma do Centro de Convívio João Paulo dos Santos - Bairro Capricórnio III - Convênio Estadual</t>
  </si>
  <si>
    <t>Construção de Área para Prática de Esporte e Lazer - Bairro Perequê Mirim - Convênio Estadual</t>
  </si>
  <si>
    <t>Construção de Ecoponto e Banheiro Público - Bairro Tinga</t>
  </si>
  <si>
    <t>Contenção do Processo Erosivo com Utilização de Engenharia Verde no Morro do Mirante e Canta Galo</t>
  </si>
  <si>
    <t>Reforma da Praça de Lazer – Bairro Olaria</t>
  </si>
  <si>
    <t>Calçada Acessível na Região Central do Município</t>
  </si>
  <si>
    <t>Infraestrutura e Reforma do Campo Esportivo – Bairro Porto Novo</t>
  </si>
  <si>
    <t xml:space="preserve">Complementação dos Links de Acesso do Pronto Socorro em Atendimento as Normativas da RDC 50 – Bairro Jardim Primavera </t>
  </si>
  <si>
    <r>
      <t xml:space="preserve">Reforma, Revitalização e Ampliação Do Pier de Pesca do Camaroeiro - </t>
    </r>
    <r>
      <rPr>
        <sz val="20"/>
        <color rgb="FF000000"/>
        <rFont val="Arial"/>
        <family val="2"/>
      </rPr>
      <t>Convênio Estadual</t>
    </r>
  </si>
  <si>
    <t>Implantação do Parque Natural Muncipal do Juqueriquere - Bairro Porto Novo - Convênio Estadual</t>
  </si>
  <si>
    <t xml:space="preserve">Complementação de Construção de Creche - Bairro Golfinho - Convênio Federal </t>
  </si>
  <si>
    <t>Infraestrutura de Pavimentação e Drenagem Bairro Golfinho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</si>
  <si>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</si>
  <si>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t>Finalização da Cosntrução da Emef- Getuba - FINISA</t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</si>
  <si>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</si>
  <si>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</si>
  <si>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</si>
  <si>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</si>
  <si>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</si>
  <si>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</si>
  <si>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</si>
  <si>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</si>
  <si>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</si>
  <si>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</si>
  <si>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</si>
  <si>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</si>
  <si>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Construção de Ponte Sobre o Riberão Lagoa</t>
  </si>
  <si>
    <t>Estabilização da Foz do Rio Juqueriquerê, Através de Execução de Enrocamento de Pedras Lançadas no Mar, Incluindo Raiz e Ancoragem</t>
  </si>
  <si>
    <t>Construção do Centro Administrativo do Mirante do Camaroeiro</t>
  </si>
  <si>
    <r>
      <rPr>
        <b/>
        <sz val="32"/>
        <color theme="1"/>
        <rFont val="Arial"/>
        <family val="2"/>
      </rPr>
      <t>PREFEITURA DA ESTÂNCIA BALNEÁRIA DE CARAGUATATUBA</t>
    </r>
    <r>
      <rPr>
        <b/>
        <sz val="36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>ESTADO DE SÃO PAULO</t>
    </r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</si>
</sst>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theme="1"/>
      <name val="Arial"/>
      <family val="2"/>
    </font>
    <font>
      <b/>
      <sz val="32"/>
      <color theme="1"/>
      <name val="Arial"/>
      <family val="2"/>
    </font>
    <font>
      <b/>
      <sz val="26"/>
      <color theme="1"/>
      <name val="Arial"/>
      <family val="2"/>
    </font>
    <font>
      <sz val="36"/>
      <color theme="1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3">
    <xf numFmtId="0" fontId="0" fillId="0" borderId="0" xfId="0"/>
    <xf numFmtId="0" fontId="23" fillId="2" borderId="0" xfId="0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wrapText="1"/>
    </xf>
    <xf numFmtId="43" fontId="24" fillId="0" borderId="0" xfId="1" applyFont="1"/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5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35" borderId="16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vertical="center" wrapText="1"/>
    </xf>
    <xf numFmtId="0" fontId="25" fillId="35" borderId="12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3" fontId="26" fillId="0" borderId="10" xfId="1" applyFont="1" applyFill="1" applyBorder="1" applyAlignment="1">
      <alignment horizontal="center" vertical="center" wrapText="1"/>
    </xf>
    <xf numFmtId="43" fontId="25" fillId="0" borderId="10" xfId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4" fontId="28" fillId="0" borderId="10" xfId="0" applyNumberFormat="1" applyFont="1" applyFill="1" applyBorder="1" applyAlignment="1">
      <alignment horizontal="center"/>
    </xf>
    <xf numFmtId="9" fontId="25" fillId="0" borderId="10" xfId="45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3" fontId="28" fillId="0" borderId="10" xfId="1" applyFont="1" applyFill="1" applyBorder="1" applyAlignment="1">
      <alignment horizontal="center" vertical="center" wrapText="1"/>
    </xf>
    <xf numFmtId="9" fontId="25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/>
    </xf>
    <xf numFmtId="44" fontId="25" fillId="0" borderId="10" xfId="46" applyFont="1" applyFill="1" applyBorder="1" applyAlignment="1">
      <alignment horizontal="center" vertical="center" wrapText="1"/>
    </xf>
    <xf numFmtId="44" fontId="25" fillId="0" borderId="14" xfId="46" applyFont="1" applyFill="1" applyBorder="1" applyAlignment="1">
      <alignment horizontal="center" vertical="center" wrapText="1"/>
    </xf>
    <xf numFmtId="44" fontId="25" fillId="0" borderId="15" xfId="46" applyFont="1" applyFill="1" applyBorder="1" applyAlignment="1">
      <alignment horizontal="center" vertical="center" wrapText="1"/>
    </xf>
    <xf numFmtId="44" fontId="25" fillId="0" borderId="11" xfId="46" applyFont="1" applyFill="1" applyBorder="1" applyAlignment="1">
      <alignment horizontal="center" vertical="center" wrapText="1"/>
    </xf>
    <xf numFmtId="44" fontId="28" fillId="0" borderId="10" xfId="46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horizontal="center" vertical="center"/>
    </xf>
    <xf numFmtId="44" fontId="28" fillId="0" borderId="10" xfId="46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9" fontId="25" fillId="0" borderId="0" xfId="45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17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justify" vertical="center"/>
    </xf>
    <xf numFmtId="0" fontId="0" fillId="0" borderId="10" xfId="0" applyBorder="1" applyAlignment="1">
      <alignment vertical="center"/>
    </xf>
    <xf numFmtId="0" fontId="32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266700</xdr:rowOff>
    </xdr:from>
    <xdr:to>
      <xdr:col>6</xdr:col>
      <xdr:colOff>1830324</xdr:colOff>
      <xdr:row>0</xdr:row>
      <xdr:rowOff>2247900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700"/>
          <a:ext cx="3230499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1"/>
  <sheetViews>
    <sheetView tabSelected="1" view="pageBreakPreview" topLeftCell="D43" zoomScale="40" zoomScaleNormal="40" zoomScaleSheetLayoutView="40" workbookViewId="0">
      <selection activeCell="J19" sqref="J19"/>
    </sheetView>
  </sheetViews>
  <sheetFormatPr defaultRowHeight="90" customHeight="1"/>
  <cols>
    <col min="1" max="1" width="8.28515625" style="110" hidden="1" customWidth="1"/>
    <col min="2" max="2" width="20" style="110" hidden="1" customWidth="1"/>
    <col min="3" max="3" width="30.140625" style="111" hidden="1" customWidth="1"/>
    <col min="4" max="4" width="30.85546875" style="112" customWidth="1"/>
    <col min="5" max="5" width="28.140625" style="112" hidden="1" customWidth="1"/>
    <col min="6" max="6" width="26.42578125" style="112" customWidth="1"/>
    <col min="7" max="7" width="81.140625" style="18" customWidth="1"/>
    <col min="8" max="8" width="19.28515625" style="18" hidden="1" customWidth="1"/>
    <col min="9" max="9" width="37.85546875" style="18" hidden="1" customWidth="1"/>
    <col min="10" max="10" width="94.28515625" style="113" customWidth="1"/>
    <col min="11" max="11" width="34" style="114" customWidth="1"/>
    <col min="12" max="12" width="37.85546875" style="114" customWidth="1"/>
    <col min="13" max="13" width="30.7109375" style="114" hidden="1" customWidth="1"/>
    <col min="14" max="14" width="36.7109375" style="115" customWidth="1"/>
    <col min="15" max="15" width="36.7109375" style="116" customWidth="1"/>
    <col min="16" max="16" width="9.140625" style="117"/>
    <col min="17" max="17" width="25.85546875" style="117" bestFit="1" customWidth="1"/>
    <col min="18" max="29" width="9.140625" style="117"/>
    <col min="30" max="16384" width="9.140625" style="118"/>
  </cols>
  <sheetData>
    <row r="1" spans="1:29" s="11" customFormat="1" ht="202.5" customHeight="1">
      <c r="A1" s="141" t="s">
        <v>158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104" customFormat="1" ht="83.25" customHeight="1">
      <c r="A2" s="102"/>
      <c r="B2" s="102"/>
      <c r="C2" s="103"/>
      <c r="D2" s="83" t="s">
        <v>14</v>
      </c>
      <c r="E2" s="83"/>
      <c r="F2" s="83"/>
      <c r="G2" s="132"/>
      <c r="H2" s="132"/>
      <c r="I2" s="83"/>
      <c r="J2" s="83"/>
      <c r="K2" s="83"/>
      <c r="L2" s="83"/>
      <c r="M2" s="83"/>
      <c r="N2" s="83"/>
      <c r="O2" s="83"/>
    </row>
    <row r="3" spans="1:29" s="57" customFormat="1" ht="116.25" customHeight="1">
      <c r="A3" s="14"/>
      <c r="B3" s="14" t="s">
        <v>7</v>
      </c>
      <c r="C3" s="49" t="s">
        <v>10</v>
      </c>
      <c r="D3" s="15" t="s">
        <v>24</v>
      </c>
      <c r="E3" s="15" t="s">
        <v>6</v>
      </c>
      <c r="F3" s="119" t="s">
        <v>5</v>
      </c>
      <c r="G3" s="133" t="s">
        <v>57</v>
      </c>
      <c r="H3" s="134"/>
      <c r="I3" s="127" t="s">
        <v>1</v>
      </c>
      <c r="J3" s="15" t="s">
        <v>58</v>
      </c>
      <c r="K3" s="16" t="s">
        <v>59</v>
      </c>
      <c r="L3" s="16" t="s">
        <v>61</v>
      </c>
      <c r="M3" s="16" t="s">
        <v>5</v>
      </c>
      <c r="N3" s="47" t="s">
        <v>0</v>
      </c>
      <c r="O3" s="17" t="s">
        <v>60</v>
      </c>
    </row>
    <row r="4" spans="1:29" s="24" customFormat="1" ht="116.25" customHeight="1">
      <c r="A4" s="34"/>
      <c r="B4" s="34"/>
      <c r="C4" s="34"/>
      <c r="D4" s="29" t="s">
        <v>39</v>
      </c>
      <c r="E4" s="29"/>
      <c r="F4" s="120" t="s">
        <v>40</v>
      </c>
      <c r="G4" s="135" t="s">
        <v>38</v>
      </c>
      <c r="H4" s="134"/>
      <c r="I4" s="128"/>
      <c r="J4" s="68" t="s">
        <v>47</v>
      </c>
      <c r="K4" s="90">
        <v>44529</v>
      </c>
      <c r="L4" s="91">
        <v>44878</v>
      </c>
      <c r="M4" s="61">
        <f>L4+60</f>
        <v>44938</v>
      </c>
      <c r="N4" s="94">
        <v>254174.81</v>
      </c>
      <c r="O4" s="60">
        <v>0.98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108" customFormat="1" ht="90" customHeight="1">
      <c r="C5" s="107"/>
      <c r="D5" s="67" t="s">
        <v>65</v>
      </c>
      <c r="E5" s="109"/>
      <c r="F5" s="121" t="s">
        <v>66</v>
      </c>
      <c r="G5" s="135" t="s">
        <v>128</v>
      </c>
      <c r="H5" s="134"/>
      <c r="I5" s="129"/>
      <c r="J5" s="68" t="s">
        <v>67</v>
      </c>
      <c r="K5" s="90">
        <v>44687</v>
      </c>
      <c r="L5" s="91">
        <f>K5+180</f>
        <v>44867</v>
      </c>
      <c r="M5" s="90"/>
      <c r="N5" s="94">
        <v>258418.22</v>
      </c>
      <c r="O5" s="66">
        <v>0.5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23" customFormat="1" ht="41.25" customHeight="1">
      <c r="A6" s="39"/>
      <c r="B6" s="39"/>
      <c r="C6" s="39"/>
      <c r="D6" s="84" t="s">
        <v>68</v>
      </c>
      <c r="E6" s="67"/>
      <c r="F6" s="122" t="s">
        <v>69</v>
      </c>
      <c r="G6" s="136" t="s">
        <v>129</v>
      </c>
      <c r="H6" s="134"/>
      <c r="I6" s="128"/>
      <c r="J6" s="85" t="s">
        <v>70</v>
      </c>
      <c r="K6" s="92">
        <v>44697</v>
      </c>
      <c r="L6" s="93">
        <f>K6+180</f>
        <v>44877</v>
      </c>
      <c r="M6" s="79">
        <f>L6+60</f>
        <v>44937</v>
      </c>
      <c r="N6" s="95">
        <v>212156.16999999998</v>
      </c>
      <c r="O6" s="87">
        <v>0.9</v>
      </c>
    </row>
    <row r="7" spans="1:29" s="23" customFormat="1" ht="41.25" customHeight="1">
      <c r="D7" s="84"/>
      <c r="E7" s="67"/>
      <c r="F7" s="122"/>
      <c r="G7" s="136"/>
      <c r="H7" s="134"/>
      <c r="I7" s="128"/>
      <c r="J7" s="85"/>
      <c r="K7" s="92"/>
      <c r="L7" s="93"/>
      <c r="M7" s="79"/>
      <c r="N7" s="96"/>
      <c r="O7" s="87"/>
    </row>
    <row r="8" spans="1:29" s="40" customFormat="1" ht="41.25" customHeight="1">
      <c r="D8" s="84"/>
      <c r="E8" s="67"/>
      <c r="F8" s="122"/>
      <c r="G8" s="136"/>
      <c r="H8" s="134"/>
      <c r="I8" s="128"/>
      <c r="J8" s="85"/>
      <c r="K8" s="92"/>
      <c r="L8" s="93"/>
      <c r="M8" s="79"/>
      <c r="N8" s="97"/>
      <c r="O8" s="87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3" customFormat="1" ht="41.25" customHeight="1">
      <c r="A9" s="39"/>
      <c r="B9" s="39"/>
      <c r="C9" s="39"/>
      <c r="D9" s="84" t="s">
        <v>71</v>
      </c>
      <c r="E9" s="67"/>
      <c r="F9" s="122" t="s">
        <v>72</v>
      </c>
      <c r="G9" s="136" t="s">
        <v>130</v>
      </c>
      <c r="H9" s="134"/>
      <c r="I9" s="128"/>
      <c r="J9" s="85" t="s">
        <v>73</v>
      </c>
      <c r="K9" s="92">
        <v>44736</v>
      </c>
      <c r="L9" s="93">
        <f>K9+180</f>
        <v>44916</v>
      </c>
      <c r="M9" s="79">
        <f>L9+60</f>
        <v>44976</v>
      </c>
      <c r="N9" s="95">
        <v>189415.56</v>
      </c>
      <c r="O9" s="87">
        <v>7.0000000000000007E-2</v>
      </c>
    </row>
    <row r="10" spans="1:29" s="23" customFormat="1" ht="41.25" customHeight="1">
      <c r="D10" s="84"/>
      <c r="E10" s="67"/>
      <c r="F10" s="122"/>
      <c r="G10" s="136"/>
      <c r="H10" s="134"/>
      <c r="I10" s="128"/>
      <c r="J10" s="85"/>
      <c r="K10" s="92"/>
      <c r="L10" s="93"/>
      <c r="M10" s="79"/>
      <c r="N10" s="96"/>
      <c r="O10" s="87"/>
    </row>
    <row r="11" spans="1:29" s="40" customFormat="1" ht="41.25" customHeight="1">
      <c r="D11" s="84"/>
      <c r="E11" s="67"/>
      <c r="F11" s="122"/>
      <c r="G11" s="136"/>
      <c r="H11" s="134"/>
      <c r="I11" s="128"/>
      <c r="J11" s="85"/>
      <c r="K11" s="92"/>
      <c r="L11" s="93"/>
      <c r="M11" s="79"/>
      <c r="N11" s="97"/>
      <c r="O11" s="87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s="23" customFormat="1" ht="106.5" customHeight="1">
      <c r="A12" s="39"/>
      <c r="B12" s="39"/>
      <c r="C12" s="39"/>
      <c r="D12" s="67" t="s">
        <v>74</v>
      </c>
      <c r="E12" s="67"/>
      <c r="F12" s="121" t="s">
        <v>75</v>
      </c>
      <c r="G12" s="135" t="s">
        <v>131</v>
      </c>
      <c r="H12" s="134"/>
      <c r="I12" s="128"/>
      <c r="J12" s="63" t="s">
        <v>76</v>
      </c>
      <c r="K12" s="90">
        <v>44707</v>
      </c>
      <c r="L12" s="91">
        <f>K12+365</f>
        <v>45072</v>
      </c>
      <c r="M12" s="61">
        <f>L12+60</f>
        <v>45132</v>
      </c>
      <c r="N12" s="94">
        <v>316188.94</v>
      </c>
      <c r="O12" s="66">
        <v>0.7</v>
      </c>
    </row>
    <row r="13" spans="1:29" s="23" customFormat="1" ht="106.5" customHeight="1">
      <c r="A13" s="39"/>
      <c r="B13" s="39"/>
      <c r="C13" s="39"/>
      <c r="D13" s="67" t="s">
        <v>77</v>
      </c>
      <c r="E13" s="67"/>
      <c r="F13" s="121" t="s">
        <v>78</v>
      </c>
      <c r="G13" s="135" t="s">
        <v>132</v>
      </c>
      <c r="H13" s="134"/>
      <c r="I13" s="128"/>
      <c r="J13" s="63" t="s">
        <v>79</v>
      </c>
      <c r="K13" s="90">
        <v>44721</v>
      </c>
      <c r="L13" s="91">
        <f>K13+180</f>
        <v>44901</v>
      </c>
      <c r="M13" s="61">
        <f>L13+60</f>
        <v>44961</v>
      </c>
      <c r="N13" s="94">
        <v>308093.27</v>
      </c>
      <c r="O13" s="66">
        <v>0.7</v>
      </c>
    </row>
    <row r="14" spans="1:29" s="23" customFormat="1" ht="106.5" customHeight="1">
      <c r="D14" s="67" t="s">
        <v>111</v>
      </c>
      <c r="E14" s="67"/>
      <c r="F14" s="121" t="s">
        <v>113</v>
      </c>
      <c r="G14" s="135" t="s">
        <v>133</v>
      </c>
      <c r="H14" s="134"/>
      <c r="I14" s="128"/>
      <c r="J14" s="64" t="s">
        <v>52</v>
      </c>
      <c r="K14" s="73" t="s">
        <v>126</v>
      </c>
      <c r="L14" s="65"/>
      <c r="M14" s="61"/>
      <c r="N14" s="94">
        <v>316070.48</v>
      </c>
      <c r="O14" s="66">
        <v>0</v>
      </c>
    </row>
    <row r="15" spans="1:29" s="23" customFormat="1" ht="106.5" customHeight="1">
      <c r="D15" s="67" t="s">
        <v>112</v>
      </c>
      <c r="E15" s="67"/>
      <c r="F15" s="121" t="s">
        <v>114</v>
      </c>
      <c r="G15" s="135" t="s">
        <v>134</v>
      </c>
      <c r="H15" s="134"/>
      <c r="I15" s="128"/>
      <c r="J15" s="63" t="s">
        <v>127</v>
      </c>
      <c r="K15" s="73" t="s">
        <v>126</v>
      </c>
      <c r="L15" s="65"/>
      <c r="M15" s="61"/>
      <c r="N15" s="94">
        <v>315809.34000000003</v>
      </c>
      <c r="O15" s="66">
        <v>0</v>
      </c>
    </row>
    <row r="16" spans="1:29" s="23" customFormat="1" ht="106.5" customHeight="1">
      <c r="D16" s="67" t="s">
        <v>115</v>
      </c>
      <c r="E16" s="67"/>
      <c r="F16" s="121" t="s">
        <v>116</v>
      </c>
      <c r="G16" s="135" t="s">
        <v>135</v>
      </c>
      <c r="H16" s="134"/>
      <c r="I16" s="128"/>
      <c r="J16" s="63" t="s">
        <v>117</v>
      </c>
      <c r="K16" s="90">
        <v>44784</v>
      </c>
      <c r="L16" s="91">
        <f>K16+183</f>
        <v>44967</v>
      </c>
      <c r="M16" s="61"/>
      <c r="N16" s="94">
        <v>299332.53000000003</v>
      </c>
      <c r="O16" s="66">
        <v>0.05</v>
      </c>
    </row>
    <row r="17" spans="1:29" s="23" customFormat="1" ht="106.5" customHeight="1">
      <c r="D17" s="67" t="s">
        <v>123</v>
      </c>
      <c r="E17" s="67"/>
      <c r="F17" s="121" t="s">
        <v>124</v>
      </c>
      <c r="G17" s="135" t="s">
        <v>136</v>
      </c>
      <c r="H17" s="134"/>
      <c r="I17" s="128"/>
      <c r="J17" s="63" t="s">
        <v>125</v>
      </c>
      <c r="K17" s="90">
        <v>44833</v>
      </c>
      <c r="L17" s="91">
        <v>44924</v>
      </c>
      <c r="M17" s="61"/>
      <c r="N17" s="94">
        <v>319799.46000000002</v>
      </c>
      <c r="O17" s="66">
        <v>0.01</v>
      </c>
    </row>
    <row r="18" spans="1:29" s="18" customFormat="1" ht="116.25" customHeight="1">
      <c r="A18" s="64">
        <v>27</v>
      </c>
      <c r="B18" s="64" t="s">
        <v>8</v>
      </c>
      <c r="C18" s="42" t="s">
        <v>17</v>
      </c>
      <c r="D18" s="64" t="s">
        <v>19</v>
      </c>
      <c r="E18" s="64"/>
      <c r="F18" s="123" t="s">
        <v>20</v>
      </c>
      <c r="G18" s="137" t="s">
        <v>25</v>
      </c>
      <c r="H18" s="134"/>
      <c r="I18" s="130" t="e">
        <f>#REF!+#REF!</f>
        <v>#REF!</v>
      </c>
      <c r="J18" s="72" t="s">
        <v>48</v>
      </c>
      <c r="K18" s="69">
        <v>43850</v>
      </c>
      <c r="L18" s="90">
        <v>44813</v>
      </c>
      <c r="M18" s="61">
        <f>L18</f>
        <v>44813</v>
      </c>
      <c r="N18" s="98">
        <v>1277111.22</v>
      </c>
      <c r="O18" s="71">
        <v>0.98</v>
      </c>
    </row>
    <row r="19" spans="1:29" s="105" customFormat="1" ht="116.25" customHeight="1">
      <c r="A19" s="35"/>
      <c r="B19" s="35"/>
      <c r="C19" s="42" t="s">
        <v>21</v>
      </c>
      <c r="D19" s="64" t="s">
        <v>22</v>
      </c>
      <c r="E19" s="64"/>
      <c r="F19" s="70" t="s">
        <v>23</v>
      </c>
      <c r="G19" s="137" t="s">
        <v>137</v>
      </c>
      <c r="H19" s="134"/>
      <c r="I19" s="130" t="e">
        <f>#REF!+#REF!</f>
        <v>#REF!</v>
      </c>
      <c r="J19" s="72" t="s">
        <v>49</v>
      </c>
      <c r="K19" s="69">
        <v>44069</v>
      </c>
      <c r="L19" s="91">
        <v>44831</v>
      </c>
      <c r="M19" s="61">
        <v>44766</v>
      </c>
      <c r="N19" s="98">
        <v>2050575.45</v>
      </c>
      <c r="O19" s="71">
        <v>0.2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s="63" customFormat="1" ht="116.25" customHeight="1">
      <c r="A20" s="64"/>
      <c r="B20" s="64"/>
      <c r="C20" s="64" t="s">
        <v>26</v>
      </c>
      <c r="D20" s="64" t="s">
        <v>27</v>
      </c>
      <c r="E20" s="64"/>
      <c r="F20" s="70" t="s">
        <v>28</v>
      </c>
      <c r="G20" s="135" t="s">
        <v>138</v>
      </c>
      <c r="H20" s="134"/>
      <c r="I20" s="130"/>
      <c r="J20" s="72" t="s">
        <v>50</v>
      </c>
      <c r="K20" s="69">
        <v>44466</v>
      </c>
      <c r="L20" s="91">
        <v>44889</v>
      </c>
      <c r="M20" s="61">
        <v>44768</v>
      </c>
      <c r="N20" s="99">
        <v>1199625.5900000001</v>
      </c>
      <c r="O20" s="66">
        <v>0.65</v>
      </c>
    </row>
    <row r="21" spans="1:29" s="18" customFormat="1" ht="116.25" customHeight="1">
      <c r="A21" s="64"/>
      <c r="B21" s="64"/>
      <c r="C21" s="70" t="s">
        <v>16</v>
      </c>
      <c r="D21" s="64" t="s">
        <v>29</v>
      </c>
      <c r="E21" s="64"/>
      <c r="F21" s="70" t="s">
        <v>37</v>
      </c>
      <c r="G21" s="137" t="s">
        <v>139</v>
      </c>
      <c r="H21" s="134"/>
      <c r="I21" s="130" t="e">
        <f>#REF!+#REF!</f>
        <v>#REF!</v>
      </c>
      <c r="J21" s="72" t="s">
        <v>51</v>
      </c>
      <c r="K21" s="90">
        <v>44466</v>
      </c>
      <c r="L21" s="90">
        <f>K21+365+180-30</f>
        <v>44981</v>
      </c>
      <c r="M21" s="61">
        <f>L21+60</f>
        <v>45041</v>
      </c>
      <c r="N21" s="98">
        <v>2232543.33</v>
      </c>
      <c r="O21" s="71">
        <v>0.88</v>
      </c>
    </row>
    <row r="22" spans="1:29" s="18" customFormat="1" ht="116.25" customHeight="1">
      <c r="A22" s="64"/>
      <c r="B22" s="64"/>
      <c r="C22" s="70"/>
      <c r="D22" s="64" t="s">
        <v>102</v>
      </c>
      <c r="E22" s="64"/>
      <c r="F22" s="70" t="s">
        <v>103</v>
      </c>
      <c r="G22" s="137" t="s">
        <v>140</v>
      </c>
      <c r="H22" s="134"/>
      <c r="I22" s="130"/>
      <c r="J22" s="72" t="s">
        <v>52</v>
      </c>
      <c r="K22" s="90">
        <v>44746</v>
      </c>
      <c r="L22" s="90">
        <v>44988</v>
      </c>
      <c r="M22" s="61"/>
      <c r="N22" s="98">
        <v>1391080.62</v>
      </c>
      <c r="O22" s="71">
        <v>0.4</v>
      </c>
    </row>
    <row r="23" spans="1:29" s="18" customFormat="1" ht="45.75" customHeight="1">
      <c r="A23" s="80"/>
      <c r="B23" s="80"/>
      <c r="C23" s="81"/>
      <c r="D23" s="80" t="s">
        <v>84</v>
      </c>
      <c r="E23" s="64"/>
      <c r="F23" s="124" t="s">
        <v>80</v>
      </c>
      <c r="G23" s="138" t="s">
        <v>141</v>
      </c>
      <c r="H23" s="134"/>
      <c r="I23" s="130"/>
      <c r="J23" s="77" t="s">
        <v>51</v>
      </c>
      <c r="K23" s="78">
        <v>44733</v>
      </c>
      <c r="L23" s="92">
        <f>K23+180+62</f>
        <v>44975</v>
      </c>
      <c r="M23" s="79">
        <f>L23+60</f>
        <v>45035</v>
      </c>
      <c r="N23" s="100">
        <v>530679.47</v>
      </c>
      <c r="O23" s="75">
        <v>0.4</v>
      </c>
    </row>
    <row r="24" spans="1:29" s="18" customFormat="1" ht="45.75" customHeight="1">
      <c r="A24" s="80"/>
      <c r="B24" s="80"/>
      <c r="C24" s="81"/>
      <c r="D24" s="80"/>
      <c r="E24" s="64"/>
      <c r="F24" s="124"/>
      <c r="G24" s="138"/>
      <c r="H24" s="134"/>
      <c r="I24" s="131"/>
      <c r="J24" s="77"/>
      <c r="K24" s="78"/>
      <c r="L24" s="92"/>
      <c r="M24" s="79"/>
      <c r="N24" s="100"/>
      <c r="O24" s="75"/>
    </row>
    <row r="25" spans="1:29" s="18" customFormat="1" ht="45.75" customHeight="1">
      <c r="A25" s="80"/>
      <c r="B25" s="80"/>
      <c r="C25" s="81"/>
      <c r="D25" s="80"/>
      <c r="E25" s="64"/>
      <c r="F25" s="124"/>
      <c r="G25" s="138"/>
      <c r="H25" s="134"/>
      <c r="I25" s="131"/>
      <c r="J25" s="77"/>
      <c r="K25" s="78"/>
      <c r="L25" s="92"/>
      <c r="M25" s="79"/>
      <c r="N25" s="100"/>
      <c r="O25" s="75"/>
    </row>
    <row r="26" spans="1:29" s="23" customFormat="1" ht="86.25" customHeight="1">
      <c r="A26" s="41"/>
      <c r="B26" s="41"/>
      <c r="C26" s="41"/>
      <c r="D26" s="64" t="s">
        <v>107</v>
      </c>
      <c r="E26" s="64"/>
      <c r="F26" s="125" t="s">
        <v>80</v>
      </c>
      <c r="G26" s="135" t="s">
        <v>142</v>
      </c>
      <c r="H26" s="134"/>
      <c r="I26" s="130"/>
      <c r="J26" s="63" t="s">
        <v>51</v>
      </c>
      <c r="K26" s="69">
        <v>44683</v>
      </c>
      <c r="L26" s="90">
        <f>K26+180+63</f>
        <v>44926</v>
      </c>
      <c r="M26" s="61">
        <f>L26+60</f>
        <v>44986</v>
      </c>
      <c r="N26" s="99">
        <v>1531278.41</v>
      </c>
      <c r="O26" s="60">
        <v>0.5</v>
      </c>
    </row>
    <row r="27" spans="1:29" s="18" customFormat="1" ht="45.75" customHeight="1">
      <c r="A27" s="80"/>
      <c r="B27" s="80"/>
      <c r="C27" s="81"/>
      <c r="D27" s="80" t="s">
        <v>85</v>
      </c>
      <c r="E27" s="64"/>
      <c r="F27" s="124" t="s">
        <v>86</v>
      </c>
      <c r="G27" s="138" t="s">
        <v>143</v>
      </c>
      <c r="H27" s="134"/>
      <c r="I27" s="130"/>
      <c r="J27" s="77" t="s">
        <v>52</v>
      </c>
      <c r="K27" s="78">
        <v>44718</v>
      </c>
      <c r="L27" s="92">
        <f>K27+365</f>
        <v>45083</v>
      </c>
      <c r="M27" s="79">
        <f>L27+60</f>
        <v>45143</v>
      </c>
      <c r="N27" s="100">
        <v>1293327.3999999999</v>
      </c>
      <c r="O27" s="75">
        <v>0.4</v>
      </c>
    </row>
    <row r="28" spans="1:29" s="18" customFormat="1" ht="45.75" customHeight="1">
      <c r="A28" s="80"/>
      <c r="B28" s="80"/>
      <c r="C28" s="81"/>
      <c r="D28" s="80"/>
      <c r="E28" s="64"/>
      <c r="F28" s="124"/>
      <c r="G28" s="138"/>
      <c r="H28" s="134"/>
      <c r="I28" s="131"/>
      <c r="J28" s="77"/>
      <c r="K28" s="78"/>
      <c r="L28" s="92"/>
      <c r="M28" s="79"/>
      <c r="N28" s="100"/>
      <c r="O28" s="75"/>
    </row>
    <row r="29" spans="1:29" s="18" customFormat="1" ht="45.75" customHeight="1">
      <c r="A29" s="80"/>
      <c r="B29" s="80"/>
      <c r="C29" s="81"/>
      <c r="D29" s="80"/>
      <c r="E29" s="64"/>
      <c r="F29" s="124"/>
      <c r="G29" s="138"/>
      <c r="H29" s="134"/>
      <c r="I29" s="131"/>
      <c r="J29" s="77"/>
      <c r="K29" s="78"/>
      <c r="L29" s="92"/>
      <c r="M29" s="79"/>
      <c r="N29" s="100"/>
      <c r="O29" s="75"/>
    </row>
    <row r="30" spans="1:29" s="18" customFormat="1" ht="45.75" customHeight="1">
      <c r="A30" s="80"/>
      <c r="B30" s="80"/>
      <c r="C30" s="81"/>
      <c r="D30" s="80" t="s">
        <v>87</v>
      </c>
      <c r="E30" s="64"/>
      <c r="F30" s="124" t="s">
        <v>88</v>
      </c>
      <c r="G30" s="138" t="s">
        <v>144</v>
      </c>
      <c r="H30" s="134"/>
      <c r="I30" s="130"/>
      <c r="J30" s="77" t="s">
        <v>89</v>
      </c>
      <c r="K30" s="78" t="s">
        <v>101</v>
      </c>
      <c r="L30" s="79"/>
      <c r="M30" s="79"/>
      <c r="N30" s="101">
        <v>1324678.76</v>
      </c>
      <c r="O30" s="75">
        <v>0</v>
      </c>
    </row>
    <row r="31" spans="1:29" s="18" customFormat="1" ht="45.75" customHeight="1">
      <c r="A31" s="80"/>
      <c r="B31" s="80"/>
      <c r="C31" s="81"/>
      <c r="D31" s="80"/>
      <c r="E31" s="64"/>
      <c r="F31" s="124"/>
      <c r="G31" s="138"/>
      <c r="H31" s="134"/>
      <c r="I31" s="131"/>
      <c r="J31" s="77"/>
      <c r="K31" s="78"/>
      <c r="L31" s="79"/>
      <c r="M31" s="79"/>
      <c r="N31" s="101"/>
      <c r="O31" s="75"/>
    </row>
    <row r="32" spans="1:29" s="18" customFormat="1" ht="45.75" customHeight="1">
      <c r="A32" s="80"/>
      <c r="B32" s="80"/>
      <c r="C32" s="81"/>
      <c r="D32" s="80"/>
      <c r="E32" s="64"/>
      <c r="F32" s="124"/>
      <c r="G32" s="138"/>
      <c r="H32" s="134"/>
      <c r="I32" s="131"/>
      <c r="J32" s="77"/>
      <c r="K32" s="78"/>
      <c r="L32" s="79"/>
      <c r="M32" s="79"/>
      <c r="N32" s="101"/>
      <c r="O32" s="75"/>
    </row>
    <row r="33" spans="1:29" s="18" customFormat="1" ht="45.75" customHeight="1">
      <c r="A33" s="80"/>
      <c r="B33" s="80"/>
      <c r="C33" s="81"/>
      <c r="D33" s="80" t="s">
        <v>90</v>
      </c>
      <c r="E33" s="64"/>
      <c r="F33" s="124" t="s">
        <v>91</v>
      </c>
      <c r="G33" s="138" t="s">
        <v>145</v>
      </c>
      <c r="H33" s="134"/>
      <c r="I33" s="130"/>
      <c r="J33" s="77" t="s">
        <v>51</v>
      </c>
      <c r="K33" s="78">
        <v>44726</v>
      </c>
      <c r="L33" s="79">
        <f>K33+180</f>
        <v>44906</v>
      </c>
      <c r="M33" s="79">
        <f>L33+60</f>
        <v>44966</v>
      </c>
      <c r="N33" s="100">
        <v>349158.34</v>
      </c>
      <c r="O33" s="75">
        <v>0.01</v>
      </c>
    </row>
    <row r="34" spans="1:29" s="18" customFormat="1" ht="45.75" customHeight="1">
      <c r="A34" s="80"/>
      <c r="B34" s="80"/>
      <c r="C34" s="81"/>
      <c r="D34" s="80"/>
      <c r="E34" s="64"/>
      <c r="F34" s="124"/>
      <c r="G34" s="138"/>
      <c r="H34" s="134"/>
      <c r="I34" s="131"/>
      <c r="J34" s="77"/>
      <c r="K34" s="78"/>
      <c r="L34" s="79"/>
      <c r="M34" s="79"/>
      <c r="N34" s="100"/>
      <c r="O34" s="75"/>
    </row>
    <row r="35" spans="1:29" s="18" customFormat="1" ht="45.75" customHeight="1">
      <c r="A35" s="80"/>
      <c r="B35" s="80"/>
      <c r="C35" s="81"/>
      <c r="D35" s="80"/>
      <c r="E35" s="64"/>
      <c r="F35" s="124"/>
      <c r="G35" s="138"/>
      <c r="H35" s="134"/>
      <c r="I35" s="131"/>
      <c r="J35" s="77"/>
      <c r="K35" s="78"/>
      <c r="L35" s="79"/>
      <c r="M35" s="79"/>
      <c r="N35" s="100"/>
      <c r="O35" s="75"/>
    </row>
    <row r="36" spans="1:29" s="18" customFormat="1" ht="116.25" customHeight="1">
      <c r="A36" s="36"/>
      <c r="B36" s="36"/>
      <c r="C36" s="43"/>
      <c r="D36" s="64" t="s">
        <v>105</v>
      </c>
      <c r="E36" s="64"/>
      <c r="F36" s="126" t="s">
        <v>104</v>
      </c>
      <c r="G36" s="137" t="s">
        <v>146</v>
      </c>
      <c r="H36" s="134"/>
      <c r="I36" s="130"/>
      <c r="J36" s="72" t="s">
        <v>51</v>
      </c>
      <c r="K36" s="69" t="s">
        <v>106</v>
      </c>
      <c r="L36" s="61"/>
      <c r="M36" s="61"/>
      <c r="N36" s="99">
        <v>2178279.9700000002</v>
      </c>
      <c r="O36" s="71">
        <v>0</v>
      </c>
    </row>
    <row r="37" spans="1:29" s="18" customFormat="1" ht="116.25" customHeight="1">
      <c r="A37" s="64"/>
      <c r="B37" s="64"/>
      <c r="C37" s="70"/>
      <c r="D37" s="64" t="s">
        <v>118</v>
      </c>
      <c r="E37" s="64"/>
      <c r="F37" s="125" t="s">
        <v>120</v>
      </c>
      <c r="G37" s="137" t="s">
        <v>147</v>
      </c>
      <c r="H37" s="134"/>
      <c r="I37" s="130"/>
      <c r="J37" s="63" t="s">
        <v>50</v>
      </c>
      <c r="K37" s="69">
        <v>44781</v>
      </c>
      <c r="L37" s="90">
        <f>K37+244</f>
        <v>45025</v>
      </c>
      <c r="M37" s="61"/>
      <c r="N37" s="99">
        <v>892697.88</v>
      </c>
      <c r="O37" s="71">
        <v>0.15</v>
      </c>
    </row>
    <row r="38" spans="1:29" s="18" customFormat="1" ht="116.25" customHeight="1">
      <c r="A38" s="64"/>
      <c r="B38" s="64"/>
      <c r="C38" s="70"/>
      <c r="D38" s="64" t="s">
        <v>119</v>
      </c>
      <c r="E38" s="64"/>
      <c r="F38" s="125" t="s">
        <v>121</v>
      </c>
      <c r="G38" s="137" t="s">
        <v>148</v>
      </c>
      <c r="H38" s="134"/>
      <c r="I38" s="130"/>
      <c r="J38" s="63" t="s">
        <v>48</v>
      </c>
      <c r="K38" s="69">
        <v>44784</v>
      </c>
      <c r="L38" s="90">
        <f>K38+183</f>
        <v>44967</v>
      </c>
      <c r="M38" s="61"/>
      <c r="N38" s="99">
        <v>2262936.09</v>
      </c>
      <c r="O38" s="71">
        <v>0.3</v>
      </c>
    </row>
    <row r="39" spans="1:29" s="24" customFormat="1" ht="116.25" customHeight="1">
      <c r="A39" s="31"/>
      <c r="B39" s="31"/>
      <c r="C39" s="32"/>
      <c r="D39" s="64" t="s">
        <v>30</v>
      </c>
      <c r="E39" s="64"/>
      <c r="F39" s="70" t="s">
        <v>31</v>
      </c>
      <c r="G39" s="135" t="s">
        <v>149</v>
      </c>
      <c r="H39" s="134"/>
      <c r="I39" s="128"/>
      <c r="J39" s="64" t="s">
        <v>55</v>
      </c>
      <c r="K39" s="62">
        <v>44434</v>
      </c>
      <c r="L39" s="90">
        <v>44859</v>
      </c>
      <c r="M39" s="62">
        <v>44920</v>
      </c>
      <c r="N39" s="94">
        <v>6343440.6200000001</v>
      </c>
      <c r="O39" s="60">
        <v>0.5</v>
      </c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107" customFormat="1" ht="116.25" customHeight="1">
      <c r="A40" s="38">
        <v>45</v>
      </c>
      <c r="B40" s="38"/>
      <c r="C40" s="45" t="s">
        <v>15</v>
      </c>
      <c r="D40" s="30" t="s">
        <v>32</v>
      </c>
      <c r="E40" s="64"/>
      <c r="F40" s="126" t="s">
        <v>45</v>
      </c>
      <c r="G40" s="135" t="s">
        <v>150</v>
      </c>
      <c r="H40" s="134"/>
      <c r="I40" s="128" t="e">
        <f>#REF!+#REF!</f>
        <v>#REF!</v>
      </c>
      <c r="J40" s="64" t="s">
        <v>50</v>
      </c>
      <c r="K40" s="90">
        <v>44470</v>
      </c>
      <c r="L40" s="90">
        <f>K40+730</f>
        <v>45200</v>
      </c>
      <c r="M40" s="61">
        <f>L40+60</f>
        <v>45260</v>
      </c>
      <c r="N40" s="99">
        <v>4182674.74</v>
      </c>
      <c r="O40" s="60">
        <v>0.05</v>
      </c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</row>
    <row r="41" spans="1:29" s="24" customFormat="1" ht="116.25" customHeight="1">
      <c r="A41" s="31"/>
      <c r="B41" s="31"/>
      <c r="C41" s="32"/>
      <c r="D41" s="64" t="s">
        <v>33</v>
      </c>
      <c r="E41" s="64"/>
      <c r="F41" s="126" t="s">
        <v>46</v>
      </c>
      <c r="G41" s="135" t="s">
        <v>151</v>
      </c>
      <c r="H41" s="134"/>
      <c r="I41" s="128"/>
      <c r="J41" s="64" t="s">
        <v>49</v>
      </c>
      <c r="K41" s="62">
        <v>44593</v>
      </c>
      <c r="L41" s="90">
        <f>K41+365+180</f>
        <v>45138</v>
      </c>
      <c r="M41" s="62">
        <f>L41+61</f>
        <v>45199</v>
      </c>
      <c r="N41" s="94">
        <v>28472762.530000001</v>
      </c>
      <c r="O41" s="60">
        <v>0.65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3" customFormat="1" ht="116.25" customHeight="1">
      <c r="A42" s="25"/>
      <c r="B42" s="25"/>
      <c r="C42" s="46"/>
      <c r="D42" s="64" t="s">
        <v>34</v>
      </c>
      <c r="E42" s="64"/>
      <c r="F42" s="126" t="s">
        <v>64</v>
      </c>
      <c r="G42" s="135" t="s">
        <v>152</v>
      </c>
      <c r="H42" s="134"/>
      <c r="I42" s="128"/>
      <c r="J42" s="64" t="s">
        <v>62</v>
      </c>
      <c r="K42" s="62">
        <v>44536</v>
      </c>
      <c r="L42" s="90">
        <v>44899</v>
      </c>
      <c r="M42" s="62">
        <f>L42+60</f>
        <v>44959</v>
      </c>
      <c r="N42" s="94">
        <v>3496757.97</v>
      </c>
      <c r="O42" s="60">
        <v>0.75</v>
      </c>
    </row>
    <row r="43" spans="1:29" s="24" customFormat="1" ht="116.25" customHeight="1">
      <c r="A43" s="31"/>
      <c r="B43" s="31"/>
      <c r="C43" s="32"/>
      <c r="D43" s="64" t="s">
        <v>35</v>
      </c>
      <c r="E43" s="64"/>
      <c r="F43" s="70" t="s">
        <v>43</v>
      </c>
      <c r="G43" s="135" t="s">
        <v>153</v>
      </c>
      <c r="H43" s="134"/>
      <c r="I43" s="128"/>
      <c r="J43" s="64" t="s">
        <v>53</v>
      </c>
      <c r="K43" s="62">
        <v>44543</v>
      </c>
      <c r="L43" s="90">
        <f>K43+365</f>
        <v>44908</v>
      </c>
      <c r="M43" s="62">
        <f>L43+60</f>
        <v>44968</v>
      </c>
      <c r="N43" s="94">
        <v>4946506.24</v>
      </c>
      <c r="O43" s="60">
        <v>0.3</v>
      </c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4" customFormat="1" ht="116.25" customHeight="1">
      <c r="A44" s="31"/>
      <c r="B44" s="31"/>
      <c r="C44" s="32"/>
      <c r="D44" s="64" t="s">
        <v>36</v>
      </c>
      <c r="E44" s="64"/>
      <c r="F44" s="70" t="s">
        <v>44</v>
      </c>
      <c r="G44" s="135" t="s">
        <v>154</v>
      </c>
      <c r="H44" s="134"/>
      <c r="I44" s="128"/>
      <c r="J44" s="64" t="s">
        <v>56</v>
      </c>
      <c r="K44" s="62">
        <v>44545</v>
      </c>
      <c r="L44" s="90">
        <f>K44+365+91</f>
        <v>45001</v>
      </c>
      <c r="M44" s="62">
        <f>L44+60</f>
        <v>45061</v>
      </c>
      <c r="N44" s="94">
        <v>5811073.7599999998</v>
      </c>
      <c r="O44" s="60">
        <v>0.8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3" customFormat="1" ht="39.950000000000003" customHeight="1">
      <c r="A45" s="25"/>
      <c r="B45" s="25"/>
      <c r="C45" s="46"/>
      <c r="D45" s="82" t="s">
        <v>92</v>
      </c>
      <c r="E45" s="63"/>
      <c r="F45" s="124" t="s">
        <v>93</v>
      </c>
      <c r="G45" s="136" t="s">
        <v>155</v>
      </c>
      <c r="H45" s="134"/>
      <c r="I45" s="128"/>
      <c r="J45" s="80" t="s">
        <v>54</v>
      </c>
      <c r="K45" s="88">
        <v>44769</v>
      </c>
      <c r="L45" s="92">
        <v>45196</v>
      </c>
      <c r="M45" s="88"/>
      <c r="N45" s="101">
        <v>2740131.61</v>
      </c>
      <c r="O45" s="75">
        <v>0</v>
      </c>
    </row>
    <row r="46" spans="1:29" s="23" customFormat="1" ht="39.950000000000003" customHeight="1">
      <c r="A46" s="25"/>
      <c r="B46" s="25"/>
      <c r="C46" s="46"/>
      <c r="D46" s="82"/>
      <c r="E46" s="63"/>
      <c r="F46" s="124"/>
      <c r="G46" s="136"/>
      <c r="H46" s="134"/>
      <c r="I46" s="128"/>
      <c r="J46" s="80"/>
      <c r="K46" s="88"/>
      <c r="L46" s="92"/>
      <c r="M46" s="88"/>
      <c r="N46" s="101"/>
      <c r="O46" s="75"/>
    </row>
    <row r="47" spans="1:29" s="23" customFormat="1" ht="39.950000000000003" customHeight="1">
      <c r="A47" s="25"/>
      <c r="B47" s="25"/>
      <c r="C47" s="46"/>
      <c r="D47" s="82"/>
      <c r="E47" s="63"/>
      <c r="F47" s="124"/>
      <c r="G47" s="136"/>
      <c r="H47" s="134"/>
      <c r="I47" s="128"/>
      <c r="J47" s="80"/>
      <c r="K47" s="88"/>
      <c r="L47" s="92"/>
      <c r="M47" s="88"/>
      <c r="N47" s="101"/>
      <c r="O47" s="75"/>
    </row>
    <row r="48" spans="1:29" s="23" customFormat="1" ht="123" customHeight="1">
      <c r="A48" s="25"/>
      <c r="B48" s="25"/>
      <c r="C48" s="46"/>
      <c r="D48" s="63" t="s">
        <v>94</v>
      </c>
      <c r="E48" s="63"/>
      <c r="F48" s="125" t="s">
        <v>95</v>
      </c>
      <c r="G48" s="135" t="s">
        <v>156</v>
      </c>
      <c r="H48" s="134"/>
      <c r="I48" s="128"/>
      <c r="J48" s="64" t="s">
        <v>96</v>
      </c>
      <c r="K48" s="62">
        <v>44670</v>
      </c>
      <c r="L48" s="90">
        <f>K48+730+91</f>
        <v>45491</v>
      </c>
      <c r="M48" s="62">
        <f>L48+91</f>
        <v>45582</v>
      </c>
      <c r="N48" s="94">
        <v>42580795.719999999</v>
      </c>
      <c r="O48" s="60">
        <v>0.08</v>
      </c>
    </row>
    <row r="49" spans="1:15" s="23" customFormat="1" ht="100.5" customHeight="1">
      <c r="A49" s="25"/>
      <c r="B49" s="25"/>
      <c r="C49" s="46"/>
      <c r="D49" s="63" t="s">
        <v>97</v>
      </c>
      <c r="E49" s="63"/>
      <c r="F49" s="125" t="s">
        <v>98</v>
      </c>
      <c r="G49" s="135" t="s">
        <v>99</v>
      </c>
      <c r="H49" s="134"/>
      <c r="I49" s="128"/>
      <c r="J49" s="64" t="s">
        <v>55</v>
      </c>
      <c r="K49" s="62">
        <v>44707</v>
      </c>
      <c r="L49" s="90">
        <f>K49+365+180</f>
        <v>45252</v>
      </c>
      <c r="M49" s="62">
        <f>L49+60</f>
        <v>45312</v>
      </c>
      <c r="N49" s="94">
        <v>10519024.050000001</v>
      </c>
      <c r="O49" s="60">
        <v>0.4</v>
      </c>
    </row>
    <row r="50" spans="1:15" s="18" customFormat="1" ht="116.25" customHeight="1">
      <c r="A50" s="64"/>
      <c r="B50" s="64"/>
      <c r="C50" s="70"/>
      <c r="D50" s="63" t="s">
        <v>108</v>
      </c>
      <c r="E50" s="64"/>
      <c r="F50" s="125" t="s">
        <v>109</v>
      </c>
      <c r="G50" s="135" t="s">
        <v>157</v>
      </c>
      <c r="H50" s="134"/>
      <c r="I50" s="130"/>
      <c r="J50" s="64" t="s">
        <v>110</v>
      </c>
      <c r="K50" s="69">
        <v>44742</v>
      </c>
      <c r="L50" s="90">
        <v>45259</v>
      </c>
      <c r="M50" s="61"/>
      <c r="N50" s="94">
        <v>3859864.81</v>
      </c>
      <c r="O50" s="71">
        <v>0.05</v>
      </c>
    </row>
    <row r="51" spans="1:15" ht="90" customHeight="1">
      <c r="G51" s="139"/>
      <c r="H51" s="140"/>
    </row>
  </sheetData>
  <autoFilter ref="J2:J50"/>
  <mergeCells count="77">
    <mergeCell ref="A1:O1"/>
    <mergeCell ref="O45:O47"/>
    <mergeCell ref="L45:L47"/>
    <mergeCell ref="M45:M47"/>
    <mergeCell ref="N45:N47"/>
    <mergeCell ref="D45:D47"/>
    <mergeCell ref="F45:F47"/>
    <mergeCell ref="G45:G47"/>
    <mergeCell ref="J45:J47"/>
    <mergeCell ref="K45:K47"/>
    <mergeCell ref="M9:M11"/>
    <mergeCell ref="N9:N11"/>
    <mergeCell ref="N6:N8"/>
    <mergeCell ref="O6:O8"/>
    <mergeCell ref="O9:O11"/>
    <mergeCell ref="N23:N25"/>
    <mergeCell ref="O23:O25"/>
    <mergeCell ref="D2:O2"/>
    <mergeCell ref="D6:D8"/>
    <mergeCell ref="F6:F8"/>
    <mergeCell ref="G6:G8"/>
    <mergeCell ref="J6:J8"/>
    <mergeCell ref="K6:K8"/>
    <mergeCell ref="L6:L8"/>
    <mergeCell ref="M6:M8"/>
    <mergeCell ref="D9:D11"/>
    <mergeCell ref="F9:F11"/>
    <mergeCell ref="G9:G11"/>
    <mergeCell ref="J9:J11"/>
    <mergeCell ref="K9:K11"/>
    <mergeCell ref="L9:L11"/>
    <mergeCell ref="G23:G25"/>
    <mergeCell ref="J23:J25"/>
    <mergeCell ref="K23:K25"/>
    <mergeCell ref="L23:L25"/>
    <mergeCell ref="M23:M25"/>
    <mergeCell ref="A23:A25"/>
    <mergeCell ref="B23:B25"/>
    <mergeCell ref="C23:C25"/>
    <mergeCell ref="D23:D25"/>
    <mergeCell ref="F23:F25"/>
    <mergeCell ref="K27:K29"/>
    <mergeCell ref="L27:L29"/>
    <mergeCell ref="M27:M29"/>
    <mergeCell ref="A27:A29"/>
    <mergeCell ref="B27:B29"/>
    <mergeCell ref="C27:C29"/>
    <mergeCell ref="D27:D29"/>
    <mergeCell ref="F27:F29"/>
    <mergeCell ref="N27:N29"/>
    <mergeCell ref="O27:O29"/>
    <mergeCell ref="A30:A32"/>
    <mergeCell ref="B30:B32"/>
    <mergeCell ref="C30:C32"/>
    <mergeCell ref="D30:D32"/>
    <mergeCell ref="F30:F32"/>
    <mergeCell ref="G30:G32"/>
    <mergeCell ref="J30:J32"/>
    <mergeCell ref="K30:K32"/>
    <mergeCell ref="L30:L32"/>
    <mergeCell ref="M30:M32"/>
    <mergeCell ref="N30:N32"/>
    <mergeCell ref="O30:O32"/>
    <mergeCell ref="G27:G29"/>
    <mergeCell ref="J27:J29"/>
    <mergeCell ref="A33:A35"/>
    <mergeCell ref="B33:B35"/>
    <mergeCell ref="C33:C35"/>
    <mergeCell ref="D33:D35"/>
    <mergeCell ref="F33:F35"/>
    <mergeCell ref="N33:N35"/>
    <mergeCell ref="O33:O35"/>
    <mergeCell ref="G33:G35"/>
    <mergeCell ref="J33:J35"/>
    <mergeCell ref="K33:K35"/>
    <mergeCell ref="L33:L35"/>
    <mergeCell ref="M33:M35"/>
  </mergeCells>
  <conditionalFormatting sqref="L39:L44 L45:M49 L23:M35 L5:L17 L12:M17 L4:M4 L6:M6 L9:M9">
    <cfRule type="cellIs" dxfId="2" priority="70" operator="lessThan">
      <formula>43189</formula>
    </cfRule>
  </conditionalFormatting>
  <conditionalFormatting sqref="L39:L49 L23:L35 L4:L17">
    <cfRule type="cellIs" dxfId="1" priority="69" operator="lessThan">
      <formula>43707</formula>
    </cfRule>
  </conditionalFormatting>
  <conditionalFormatting sqref="M50 L45:M49 M36:M38 L37:L38 L23:M35 M18:M22 K21 L21:L22">
    <cfRule type="timePeriod" dxfId="0" priority="56" timePeriod="thisMonth">
      <formula>AND(MONTH(K18)=MONTH(TODAY()),YEAR(K18)=YEAR(TODAY()))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rowBreaks count="3" manualBreakCount="3">
    <brk id="17" min="3" max="14" man="1"/>
    <brk id="32" min="3" max="14" man="1"/>
    <brk id="43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"/>
  <sheetViews>
    <sheetView view="pageBreakPreview" topLeftCell="D1" zoomScale="40" zoomScaleNormal="50" zoomScaleSheetLayoutView="40" workbookViewId="0">
      <pane ySplit="2" topLeftCell="A3" activePane="bottomLeft" state="frozen"/>
      <selection pane="bottomLeft" activeCell="G8" sqref="G8"/>
    </sheetView>
  </sheetViews>
  <sheetFormatPr defaultRowHeight="90" customHeight="1"/>
  <cols>
    <col min="1" max="1" width="8.28515625" style="3" hidden="1" customWidth="1"/>
    <col min="2" max="2" width="20" style="3" hidden="1" customWidth="1"/>
    <col min="3" max="3" width="30.140625" style="1" hidden="1" customWidth="1"/>
    <col min="4" max="4" width="30.85546875" style="4" customWidth="1"/>
    <col min="5" max="5" width="28.140625" style="4" hidden="1" customWidth="1"/>
    <col min="6" max="6" width="26.42578125" style="4" customWidth="1"/>
    <col min="7" max="7" width="81.140625" style="5" customWidth="1"/>
    <col min="8" max="8" width="19.28515625" style="6" hidden="1" customWidth="1"/>
    <col min="9" max="9" width="37.85546875" style="7" hidden="1" customWidth="1"/>
    <col min="10" max="10" width="55.140625" style="12" customWidth="1"/>
    <col min="11" max="11" width="34" style="8" customWidth="1"/>
    <col min="12" max="13" width="30.7109375" style="8" customWidth="1"/>
    <col min="14" max="14" width="31.28515625" style="9" bestFit="1" customWidth="1"/>
    <col min="15" max="15" width="36.7109375" style="2" customWidth="1"/>
    <col min="16" max="16" width="17.7109375" style="10" customWidth="1"/>
    <col min="17" max="17" width="36.7109375" style="2" customWidth="1"/>
    <col min="18" max="18" width="17.7109375" style="10" customWidth="1"/>
    <col min="19" max="20" width="36.7109375" style="2" customWidth="1"/>
    <col min="21" max="22" width="46.42578125" style="2" customWidth="1"/>
    <col min="23" max="23" width="58.7109375" style="2" customWidth="1"/>
    <col min="24" max="28" width="38.28515625" style="2" customWidth="1"/>
    <col min="29" max="32" width="38.28515625" style="2" hidden="1" customWidth="1"/>
    <col min="33" max="33" width="38.28515625" style="13" customWidth="1"/>
    <col min="34" max="16384" width="9.140625" style="11"/>
  </cols>
  <sheetData>
    <row r="1" spans="1:15" s="26" customFormat="1" ht="116.25" customHeight="1">
      <c r="A1" s="14"/>
      <c r="B1" s="14" t="s">
        <v>7</v>
      </c>
      <c r="C1" s="49" t="s">
        <v>10</v>
      </c>
      <c r="D1" s="15" t="s">
        <v>24</v>
      </c>
      <c r="E1" s="15" t="s">
        <v>6</v>
      </c>
      <c r="F1" s="15" t="s">
        <v>5</v>
      </c>
      <c r="G1" s="14" t="s">
        <v>57</v>
      </c>
      <c r="H1" s="14" t="s">
        <v>9</v>
      </c>
      <c r="I1" s="14" t="s">
        <v>1</v>
      </c>
      <c r="J1" s="15" t="s">
        <v>58</v>
      </c>
      <c r="K1" s="16" t="s">
        <v>59</v>
      </c>
      <c r="L1" s="16" t="s">
        <v>61</v>
      </c>
      <c r="M1" s="16" t="s">
        <v>5</v>
      </c>
      <c r="N1" s="47" t="s">
        <v>0</v>
      </c>
      <c r="O1" s="17" t="s">
        <v>60</v>
      </c>
    </row>
    <row r="2" spans="1:15" s="27" customFormat="1" ht="116.25" customHeight="1">
      <c r="A2" s="36"/>
      <c r="B2" s="36"/>
      <c r="C2" s="43"/>
      <c r="D2" s="53" t="s">
        <v>41</v>
      </c>
      <c r="E2" s="53"/>
      <c r="F2" s="30" t="s">
        <v>63</v>
      </c>
      <c r="G2" s="54" t="s">
        <v>42</v>
      </c>
      <c r="H2" s="53"/>
      <c r="I2" s="20"/>
      <c r="J2" s="33" t="s">
        <v>52</v>
      </c>
      <c r="K2" s="55">
        <v>44578</v>
      </c>
      <c r="L2" s="50">
        <v>44758</v>
      </c>
      <c r="M2" s="50">
        <v>44820</v>
      </c>
      <c r="N2" s="48">
        <v>415826.6</v>
      </c>
      <c r="O2" s="28">
        <v>1</v>
      </c>
    </row>
    <row r="3" spans="1:15" s="22" customFormat="1" ht="116.25" customHeight="1">
      <c r="A3" s="37">
        <v>41</v>
      </c>
      <c r="B3" s="37"/>
      <c r="C3" s="44" t="s">
        <v>18</v>
      </c>
      <c r="D3" s="30" t="s">
        <v>11</v>
      </c>
      <c r="E3" s="53"/>
      <c r="F3" s="53" t="s">
        <v>12</v>
      </c>
      <c r="G3" s="21" t="s">
        <v>13</v>
      </c>
      <c r="H3" s="19" t="s">
        <v>2</v>
      </c>
      <c r="I3" s="19">
        <v>13945267.060000001</v>
      </c>
      <c r="J3" s="53" t="s">
        <v>52</v>
      </c>
      <c r="K3" s="50">
        <v>43325</v>
      </c>
      <c r="L3" s="51">
        <v>44773</v>
      </c>
      <c r="M3" s="50">
        <f>L3</f>
        <v>44773</v>
      </c>
      <c r="N3" s="48">
        <v>12457972.08</v>
      </c>
      <c r="O3" s="52">
        <v>1</v>
      </c>
    </row>
    <row r="4" spans="1:15" s="58" customFormat="1" ht="45.75" customHeight="1">
      <c r="A4" s="80"/>
      <c r="B4" s="80"/>
      <c r="C4" s="81" t="s">
        <v>16</v>
      </c>
      <c r="D4" s="80" t="s">
        <v>81</v>
      </c>
      <c r="E4" s="53"/>
      <c r="F4" s="80" t="s">
        <v>82</v>
      </c>
      <c r="G4" s="76" t="s">
        <v>100</v>
      </c>
      <c r="H4" s="53" t="s">
        <v>4</v>
      </c>
      <c r="I4" s="20">
        <f>I5+I6</f>
        <v>908941.98</v>
      </c>
      <c r="J4" s="77" t="s">
        <v>83</v>
      </c>
      <c r="K4" s="78">
        <v>44734</v>
      </c>
      <c r="L4" s="86">
        <f>K4+180</f>
        <v>44914</v>
      </c>
      <c r="M4" s="86">
        <f>L4+60</f>
        <v>44974</v>
      </c>
      <c r="N4" s="74">
        <v>260644.67</v>
      </c>
      <c r="O4" s="89" t="s">
        <v>122</v>
      </c>
    </row>
    <row r="5" spans="1:15" s="58" customFormat="1" ht="45.75" customHeight="1">
      <c r="A5" s="80"/>
      <c r="B5" s="80"/>
      <c r="C5" s="81"/>
      <c r="D5" s="80"/>
      <c r="E5" s="53"/>
      <c r="F5" s="80"/>
      <c r="G5" s="76"/>
      <c r="H5" s="53" t="s">
        <v>2</v>
      </c>
      <c r="I5" s="59">
        <v>158941.98000000001</v>
      </c>
      <c r="J5" s="77"/>
      <c r="K5" s="78"/>
      <c r="L5" s="86"/>
      <c r="M5" s="86"/>
      <c r="N5" s="74"/>
      <c r="O5" s="89"/>
    </row>
    <row r="6" spans="1:15" s="58" customFormat="1" ht="45.75" customHeight="1">
      <c r="A6" s="80"/>
      <c r="B6" s="80"/>
      <c r="C6" s="81"/>
      <c r="D6" s="80"/>
      <c r="E6" s="53"/>
      <c r="F6" s="80"/>
      <c r="G6" s="76"/>
      <c r="H6" s="53" t="s">
        <v>3</v>
      </c>
      <c r="I6" s="59">
        <v>750000</v>
      </c>
      <c r="J6" s="77"/>
      <c r="K6" s="78"/>
      <c r="L6" s="86"/>
      <c r="M6" s="86"/>
      <c r="N6" s="74"/>
      <c r="O6" s="89"/>
    </row>
  </sheetData>
  <mergeCells count="12">
    <mergeCell ref="N4:N6"/>
    <mergeCell ref="O4:O6"/>
    <mergeCell ref="G4:G6"/>
    <mergeCell ref="J4:J6"/>
    <mergeCell ref="K4:K6"/>
    <mergeCell ref="L4:L6"/>
    <mergeCell ref="M4:M6"/>
    <mergeCell ref="A4:A6"/>
    <mergeCell ref="B4:B6"/>
    <mergeCell ref="C4:C6"/>
    <mergeCell ref="D4:D6"/>
    <mergeCell ref="F4:F6"/>
  </mergeCells>
  <conditionalFormatting sqref="M2:M6">
    <cfRule type="timePeriod" dxfId="8" priority="6" timePeriod="thisMonth">
      <formula>AND(MONTH(M2)=MONTH(TODAY()),YEAR(M2)=YEAR(TODAY()))</formula>
    </cfRule>
  </conditionalFormatting>
  <conditionalFormatting sqref="L3:L6">
    <cfRule type="cellIs" dxfId="7" priority="5" operator="lessThan">
      <formula>43189</formula>
    </cfRule>
  </conditionalFormatting>
  <conditionalFormatting sqref="L3:L6">
    <cfRule type="cellIs" dxfId="6" priority="4" operator="lessThan">
      <formula>43707</formula>
    </cfRule>
  </conditionalFormatting>
  <conditionalFormatting sqref="L4:M6">
    <cfRule type="cellIs" dxfId="5" priority="3" operator="lessThan">
      <formula>43189</formula>
    </cfRule>
  </conditionalFormatting>
  <conditionalFormatting sqref="L4:L6">
    <cfRule type="cellIs" dxfId="4" priority="2" operator="lessThan">
      <formula>43707</formula>
    </cfRule>
  </conditionalFormatting>
  <conditionalFormatting sqref="L4:M6">
    <cfRule type="timePeriod" dxfId="3" priority="1" timePeriod="thisMonth">
      <formula>AND(MONTH(L4)=MONTH(TODAY()),YEAR(L4)=YEAR(TODAY()))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2022-10-03T17:29:39Z</cp:lastPrinted>
  <dcterms:created xsi:type="dcterms:W3CDTF">2012-10-16T18:02:55Z</dcterms:created>
  <dcterms:modified xsi:type="dcterms:W3CDTF">2022-10-03T17:30:27Z</dcterms:modified>
</cp:coreProperties>
</file>