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ANDAMENTO!$D$1:$D$38</definedName>
    <definedName name="_xlnm.Print_Area" localSheetId="0">ANDAMENTO!$D$1:$O$38</definedName>
    <definedName name="_xlnm.Print_Area" localSheetId="1">CONCLUIDAS!$C$1:$V$31</definedName>
    <definedName name="_xlnm.Print_Titles" localSheetId="0">ANDAMENTO!$1:$2</definedName>
  </definedNames>
  <calcPr calcId="125725"/>
</workbook>
</file>

<file path=xl/calcChain.xml><?xml version="1.0" encoding="utf-8"?>
<calcChain xmlns="http://schemas.openxmlformats.org/spreadsheetml/2006/main">
  <c r="L38" i="13"/>
  <c r="M38" s="1"/>
  <c r="L37"/>
  <c r="M37" s="1"/>
  <c r="L34"/>
  <c r="M34" s="1"/>
  <c r="L31"/>
  <c r="M31" s="1"/>
  <c r="L29"/>
  <c r="M29" s="1"/>
  <c r="L26"/>
  <c r="M26" s="1"/>
  <c r="I26"/>
  <c r="L25"/>
  <c r="M25" s="1"/>
  <c r="L24"/>
  <c r="M24" s="1"/>
  <c r="L23"/>
  <c r="M23" s="1"/>
  <c r="L20"/>
  <c r="M20" s="1"/>
  <c r="L17"/>
  <c r="M17" s="1"/>
  <c r="L16" l="1"/>
  <c r="T18" i="15" l="1"/>
  <c r="S18" s="1"/>
  <c r="U18" s="1"/>
  <c r="M18"/>
  <c r="V3"/>
  <c r="S3"/>
  <c r="U3" s="1"/>
  <c r="L3"/>
  <c r="M3" s="1"/>
  <c r="I16" l="1"/>
  <c r="S16"/>
  <c r="T16"/>
  <c r="AF25"/>
  <c r="AE25"/>
  <c r="AD25"/>
  <c r="Z25"/>
  <c r="Y25"/>
  <c r="X25"/>
  <c r="W25"/>
  <c r="V25"/>
  <c r="T25"/>
  <c r="Q25"/>
  <c r="O25"/>
  <c r="V24"/>
  <c r="Q24"/>
  <c r="O24"/>
  <c r="AF23"/>
  <c r="AE23"/>
  <c r="AD23"/>
  <c r="Z23"/>
  <c r="Y23"/>
  <c r="X23"/>
  <c r="W23"/>
  <c r="V23"/>
  <c r="T23"/>
  <c r="Q23"/>
  <c r="O23"/>
  <c r="O29" s="1"/>
  <c r="AF22"/>
  <c r="AE22"/>
  <c r="AD22"/>
  <c r="Z22"/>
  <c r="Y22"/>
  <c r="X22"/>
  <c r="W22"/>
  <c r="S21"/>
  <c r="Q22"/>
  <c r="T20"/>
  <c r="S20" s="1"/>
  <c r="U20" s="1"/>
  <c r="T19"/>
  <c r="S19" s="1"/>
  <c r="V15"/>
  <c r="S15"/>
  <c r="U15" s="1"/>
  <c r="M15"/>
  <c r="S13"/>
  <c r="U13" s="1"/>
  <c r="U12"/>
  <c r="S11"/>
  <c r="U11" s="1"/>
  <c r="Q11"/>
  <c r="AG10"/>
  <c r="O10"/>
  <c r="I10"/>
  <c r="S5"/>
  <c r="U5" s="1"/>
  <c r="S4"/>
  <c r="U4" s="1"/>
  <c r="U19" l="1"/>
  <c r="U24" s="1"/>
  <c r="U16"/>
  <c r="Q29"/>
  <c r="U23"/>
  <c r="U29" s="1"/>
  <c r="Q10"/>
  <c r="Q28" s="1"/>
  <c r="T29"/>
  <c r="S24"/>
  <c r="S30" s="1"/>
  <c r="S31" s="1"/>
  <c r="O30"/>
  <c r="S25"/>
  <c r="T24"/>
  <c r="T30" s="1"/>
  <c r="O22"/>
  <c r="Q30"/>
  <c r="S10"/>
  <c r="U10" s="1"/>
  <c r="U21"/>
  <c r="T22"/>
  <c r="T28" s="1"/>
  <c r="S23"/>
  <c r="S29" s="1"/>
  <c r="L12" i="13"/>
  <c r="M12" s="1"/>
  <c r="U25" i="15" l="1"/>
  <c r="O28"/>
  <c r="S22"/>
  <c r="U22"/>
  <c r="U30"/>
  <c r="S28" l="1"/>
  <c r="U28"/>
  <c r="L15" i="13" l="1"/>
  <c r="M15" s="1"/>
  <c r="L14"/>
  <c r="M14" s="1"/>
  <c r="M3" l="1"/>
  <c r="L13" l="1"/>
  <c r="M13" s="1"/>
  <c r="L11" l="1"/>
  <c r="M11" s="1"/>
  <c r="L7" l="1"/>
  <c r="M7" s="1"/>
  <c r="I11" l="1"/>
  <c r="I7"/>
  <c r="M9" l="1"/>
  <c r="M4" l="1"/>
  <c r="I5" l="1"/>
  <c r="I4" l="1"/>
</calcChain>
</file>

<file path=xl/sharedStrings.xml><?xml version="1.0" encoding="utf-8"?>
<sst xmlns="http://schemas.openxmlformats.org/spreadsheetml/2006/main" count="288" uniqueCount="211">
  <si>
    <t>SALDO</t>
  </si>
  <si>
    <t>OS</t>
  </si>
  <si>
    <t>EXECUÇÃO</t>
  </si>
  <si>
    <t xml:space="preserve">OBRA </t>
  </si>
  <si>
    <t>EMPRESA</t>
  </si>
  <si>
    <t>VALOR CONTRATADO</t>
  </si>
  <si>
    <t>VALOR ESTIMADO</t>
  </si>
  <si>
    <t>CONV</t>
  </si>
  <si>
    <t>PM</t>
  </si>
  <si>
    <t>CONV.</t>
  </si>
  <si>
    <t xml:space="preserve">VALOR PAGO </t>
  </si>
  <si>
    <t>TOTAL</t>
  </si>
  <si>
    <t>CONTRATO</t>
  </si>
  <si>
    <t>EMPENHO</t>
  </si>
  <si>
    <t>ADITIVO 1</t>
  </si>
  <si>
    <t>ADITIVO 2</t>
  </si>
  <si>
    <t>ADITIVO 3</t>
  </si>
  <si>
    <t>ADITIVO 4</t>
  </si>
  <si>
    <t>ADITIVO 5</t>
  </si>
  <si>
    <t>ADITIVO 6</t>
  </si>
  <si>
    <t>REGIÃO</t>
  </si>
  <si>
    <t>NORTE</t>
  </si>
  <si>
    <t>SALDO TOTAL</t>
  </si>
  <si>
    <t xml:space="preserve">SALDO </t>
  </si>
  <si>
    <t>ADITIVO 7</t>
  </si>
  <si>
    <t>ADITIVO 8</t>
  </si>
  <si>
    <t>ADITIVO 9</t>
  </si>
  <si>
    <t>SALDO TOTAL C/ ADITAMENTO</t>
  </si>
  <si>
    <t xml:space="preserve">ADITAMENTOS </t>
  </si>
  <si>
    <t>OFK ENGENHARIA</t>
  </si>
  <si>
    <t>VERBA</t>
  </si>
  <si>
    <t>TOTAL CONTRATADO</t>
  </si>
  <si>
    <t>CONTRATADO</t>
  </si>
  <si>
    <t>PAGO</t>
  </si>
  <si>
    <t>FISCAIS</t>
  </si>
  <si>
    <t>CP 03/18</t>
  </si>
  <si>
    <t>TOTAL ADIT.</t>
  </si>
  <si>
    <t>CP 08/18</t>
  </si>
  <si>
    <t>CONSTRUÇÃO PRONTO SOCORRO -BAIRRO CAPUTERA</t>
  </si>
  <si>
    <t>CP 12/18</t>
  </si>
  <si>
    <t>JB CONSTRUÇÕES</t>
  </si>
  <si>
    <t>257/18</t>
  </si>
  <si>
    <t>RESUMO DE OBRAS EM ANDAMENTO - SECRETARIA DE OBRAS PÚBLICAS</t>
  </si>
  <si>
    <t>CONTRATADO CONVÊNIO</t>
  </si>
  <si>
    <t xml:space="preserve">Construção de Creche - bairro Pegorelli </t>
  </si>
  <si>
    <t>114/2019</t>
  </si>
  <si>
    <t>JR CONSTRUTORA</t>
  </si>
  <si>
    <t>JOSIANE/LAIS</t>
  </si>
  <si>
    <t>MICHAEL/   LUCIANO</t>
  </si>
  <si>
    <t>ALEXANDRO/     BRUNO</t>
  </si>
  <si>
    <t>MICHAEL/ LUCIANO</t>
  </si>
  <si>
    <t>183/2019</t>
  </si>
  <si>
    <t>TP 07/18</t>
  </si>
  <si>
    <t>05/2020</t>
  </si>
  <si>
    <t>JOSIANE / LAIS</t>
  </si>
  <si>
    <t>TP 11/19</t>
  </si>
  <si>
    <t>60/2020</t>
  </si>
  <si>
    <t>CP 03/19</t>
  </si>
  <si>
    <t>62/2020</t>
  </si>
  <si>
    <t>CP 04/19</t>
  </si>
  <si>
    <t>98/2020</t>
  </si>
  <si>
    <t>PREFEITURA</t>
  </si>
  <si>
    <t>MODALIDADE</t>
  </si>
  <si>
    <t>TP 05/20</t>
  </si>
  <si>
    <t>Construtora e terraplenagem Brasil LTDA</t>
  </si>
  <si>
    <t>97/20</t>
  </si>
  <si>
    <t xml:space="preserve">Implantação do Canal Extavasor 2 - P. Santa Marinal </t>
  </si>
  <si>
    <t xml:space="preserve">Pavimentação Asfáltica em diversas ruas </t>
  </si>
  <si>
    <t>FINISA</t>
  </si>
  <si>
    <t>01: 524.017,25</t>
  </si>
  <si>
    <t>01: 561.067,34</t>
  </si>
  <si>
    <t>ADITIVO PRORROGAÇÃO DA EXECUCAO</t>
  </si>
  <si>
    <t>Prorrogação da execução 80 dias 06/01/21</t>
  </si>
  <si>
    <t>01: 180 dias: 08/01 - 11/07/2021</t>
  </si>
  <si>
    <t xml:space="preserve">02: 120 dias 25/3 a 22/7 </t>
  </si>
  <si>
    <t>01: Prazo 10/8 - 06/02/21</t>
  </si>
  <si>
    <t>02: 06/02 - 06/06</t>
  </si>
  <si>
    <t>PP 15/21</t>
  </si>
  <si>
    <t>52/21</t>
  </si>
  <si>
    <t>AQUISIÇÃO DE ADUELAS PRÉ MOLDADAS DE CONCRETO ARMADO</t>
  </si>
  <si>
    <t>3JD REPRESENTAÇÃO COMERCIAL EIRELI - ME</t>
  </si>
  <si>
    <t>PREF.</t>
  </si>
  <si>
    <t>03: 573.610,48</t>
  </si>
  <si>
    <t>prorrogação da execução: 60 dias - APOSTILAMENTO: r$ 6.987.682,98</t>
  </si>
  <si>
    <t>03: 07/06 - 06/10 - 3.386.373,35</t>
  </si>
  <si>
    <t>SOLANGE</t>
  </si>
  <si>
    <t>TP 01/21</t>
  </si>
  <si>
    <t>45/21</t>
  </si>
  <si>
    <t>FID</t>
  </si>
  <si>
    <t>04: 23/07/2021 a 19/11/2021</t>
  </si>
  <si>
    <t>PREF</t>
  </si>
  <si>
    <t>CC 08/21</t>
  </si>
  <si>
    <t>Reparos Emergenciais no Almoxarifado da Secretaria da Saúde</t>
  </si>
  <si>
    <t>WILLIAN ELIEZER</t>
  </si>
  <si>
    <t>CC 09/21</t>
  </si>
  <si>
    <t>G. RODRIGUES</t>
  </si>
  <si>
    <t>83/2021</t>
  </si>
  <si>
    <t>81/2021</t>
  </si>
  <si>
    <r>
      <t xml:space="preserve">Reforma do Centro Esportivo Ubaldo Gonçalves - Jd Britânia - </t>
    </r>
    <r>
      <rPr>
        <b/>
        <sz val="20"/>
        <color theme="1"/>
        <rFont val="Bookman Old Style"/>
        <family val="1"/>
      </rPr>
      <t>CONVENIO FEDERAL</t>
    </r>
  </si>
  <si>
    <t>TP 10/20</t>
  </si>
  <si>
    <t xml:space="preserve">Serviços de Substituição da instalação eletrica - UPA Massaguaçu e Praça de Eventos - Centro </t>
  </si>
  <si>
    <t>114/21</t>
  </si>
  <si>
    <r>
      <t xml:space="preserve">INFRAESTRUTURA URBANA - BAIRRO PORTAL DA FAZENDINHA E CAPRICÓRNIO </t>
    </r>
    <r>
      <rPr>
        <b/>
        <sz val="20"/>
        <color theme="1"/>
        <rFont val="Cambria"/>
        <family val="1"/>
      </rPr>
      <t>- CONVENIO ESTADUAL</t>
    </r>
  </si>
  <si>
    <t>TP 04/21</t>
  </si>
  <si>
    <t>TP 05/21</t>
  </si>
  <si>
    <t>HABILTECH</t>
  </si>
  <si>
    <t>110/21</t>
  </si>
  <si>
    <r>
      <t xml:space="preserve">ADEQUAÇÕES E INSTALAÇÕES DE PREVENÇÃO E PROTEÇÃO CONTRA INCÊNDIO NAS EDIFICAÇÕES DA SAÚDE - </t>
    </r>
    <r>
      <rPr>
        <b/>
        <sz val="20"/>
        <color theme="1"/>
        <rFont val="Cambria"/>
        <family val="1"/>
      </rPr>
      <t>FINISA</t>
    </r>
  </si>
  <si>
    <t>CP 07/20</t>
  </si>
  <si>
    <r>
      <t xml:space="preserve">Construção de CEI - bairro Travessão - </t>
    </r>
    <r>
      <rPr>
        <b/>
        <sz val="20"/>
        <color theme="1"/>
        <rFont val="Cambria"/>
        <family val="1"/>
        <scheme val="major"/>
      </rPr>
      <t>FINISA</t>
    </r>
  </si>
  <si>
    <r>
      <t xml:space="preserve">Construção de EMEF - bairro Travessão - </t>
    </r>
    <r>
      <rPr>
        <b/>
        <sz val="20"/>
        <color theme="1"/>
        <rFont val="Cambria"/>
        <family val="1"/>
        <scheme val="major"/>
      </rPr>
      <t>FINISA</t>
    </r>
  </si>
  <si>
    <t>111/21</t>
  </si>
  <si>
    <t>CP 05/21</t>
  </si>
  <si>
    <t>CP 06/21</t>
  </si>
  <si>
    <t>CP 11/21</t>
  </si>
  <si>
    <t>CP 12/21</t>
  </si>
  <si>
    <t>CP 13/21</t>
  </si>
  <si>
    <t>01: 19.891,95</t>
  </si>
  <si>
    <t>02: 180 dias 05/8 a 01/02/2022</t>
  </si>
  <si>
    <t>05: 20/11 a 21/03/22</t>
  </si>
  <si>
    <t>04: 07/10 -  06/02/22</t>
  </si>
  <si>
    <t>CC 12/21</t>
  </si>
  <si>
    <t>JANGADA EMPREENDIMENTOS E PART. LTDA</t>
  </si>
  <si>
    <t>01: 05/11/2021 à 03/01/2022</t>
  </si>
  <si>
    <t>125/21</t>
  </si>
  <si>
    <t>12/07 - 11/02/22</t>
  </si>
  <si>
    <t>149/21</t>
  </si>
  <si>
    <t>Reforma e Recuperação da Mureta na Avenida da Praia no Município de Caraguatatuba/SP - FINISA</t>
  </si>
  <si>
    <t>CC 13/21</t>
  </si>
  <si>
    <t>224/21</t>
  </si>
  <si>
    <t>TP 11/21</t>
  </si>
  <si>
    <t>344/21</t>
  </si>
  <si>
    <t>374/21</t>
  </si>
  <si>
    <t>02: 60 DIAS - 25/12 - 22/02/22</t>
  </si>
  <si>
    <t>EMPENHO 2022</t>
  </si>
  <si>
    <t>TOTAL EMPENHOS FINISA REALIZADOS</t>
  </si>
  <si>
    <t>VALOR EMPENHO - 2022</t>
  </si>
  <si>
    <t>04: 120 DIAS 08/1 -A 07/5/22</t>
  </si>
  <si>
    <t>126/21</t>
  </si>
  <si>
    <t>10/2022</t>
  </si>
  <si>
    <t>05: Prazo 03 meses 12/2 - 14/05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</si>
  <si>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</si>
  <si>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</si>
  <si>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</si>
  <si>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</si>
  <si>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</si>
  <si>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</si>
  <si>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</si>
  <si>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</si>
  <si>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</si>
  <si>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</si>
  <si>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</si>
  <si>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</si>
  <si>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</si>
  <si>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JP CONSTRUTORA, EMPREENDIMENTOS IMOBILIÁRIOS E PARTICIPAÇÕES LTDA, CNPJ n.º 15.684.472/0001-88</t>
  </si>
  <si>
    <t>03/22</t>
  </si>
  <si>
    <t>229/21</t>
  </si>
  <si>
    <t>CC 02/22</t>
  </si>
  <si>
    <t>65/22</t>
  </si>
  <si>
    <t>CC 05/22</t>
  </si>
  <si>
    <t>66/22</t>
  </si>
  <si>
    <t>CC 08/22</t>
  </si>
  <si>
    <t>80/22</t>
  </si>
  <si>
    <t>CC 06/22</t>
  </si>
  <si>
    <t>72/22</t>
  </si>
  <si>
    <t>CC 07/22</t>
  </si>
  <si>
    <t>78/22</t>
  </si>
  <si>
    <t>Contenção do Processo Erosivo com utilização de Engenharia Verde no Morro do Mirante e Canta Galo</t>
  </si>
  <si>
    <t>TP 08/21</t>
  </si>
  <si>
    <t>39/22</t>
  </si>
  <si>
    <t>TP 09/21</t>
  </si>
  <si>
    <t>231/21</t>
  </si>
  <si>
    <t xml:space="preserve">K. F. CONSTRUÇÕES E SERVIÇOS LTDA, CNPJ n.º 10.231.233/0001-59 </t>
  </si>
  <si>
    <t>TP 10/21</t>
  </si>
  <si>
    <t>TP 02/22</t>
  </si>
  <si>
    <t>77/22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</si>
  <si>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</si>
  <si>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</si>
  <si>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</si>
  <si>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</si>
  <si>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</si>
  <si>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</si>
  <si>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</si>
  <si>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Reforma, Revitalização e Ampliação do Pier de Pesca do Camaroeiro  - Convênio Estadual</t>
  </si>
  <si>
    <t>Implantação do Parque Natural Municipal do Juqueriquere - Bairro Porto Novo - Convênio Estadual</t>
  </si>
  <si>
    <t>Complementação de Construção de Creche - Bairro Golfinho - Convênio Federal</t>
  </si>
  <si>
    <t>Implantação de Guias, Sarjetas e Urbanização em Diversas Ruas do Município</t>
  </si>
  <si>
    <t>Complementação de Construção de Núcleo Esportivo - Bairro Pereque Mirim - FINISA</t>
  </si>
  <si>
    <t>Revitalização da Trilha de Acesso e do Farol do Morro da Prainha - Convênio Estadual</t>
  </si>
  <si>
    <t>Pavimentação, Recapeamento e Drenagem - Bairros: Travessão, Pereque Mirim e Pegorelli - Fase 01 - FINISA</t>
  </si>
  <si>
    <t>Construção de Unidades Habitacionais - Baln. Mar Azul</t>
  </si>
  <si>
    <t>Construção de Praça Esportiva e de Lazer – Bairro Perequê Mirim - FINISA</t>
  </si>
  <si>
    <t>Revitalização e Drenagem do Trecho da Av. Aristides Anisio dos Santos e Complementação Av. Brasília - FINISA</t>
  </si>
  <si>
    <t>Reforma da Praça Geraldo Pereira da Costa – Bairro Travessão</t>
  </si>
  <si>
    <t>Construção de Ecoponto e Banheiro Público - Bairro Tinga</t>
  </si>
  <si>
    <t>Finalização da Cosntrução da EMEF- Bairro Jetuba - FINISA</t>
  </si>
  <si>
    <t>Pavimentação de Diversas Ruas da Região Norte - Convênio Federal</t>
  </si>
  <si>
    <t xml:space="preserve">Pavimentação de diversas Ruas do Bairro Martim de Sá – Convênio Federal </t>
  </si>
  <si>
    <t xml:space="preserve">Infraestrutura de Drenagem e Pavimentação - Bairro Golfinho - Convênio Estadual </t>
  </si>
  <si>
    <t>Estabilização da Foz do Rio Juqueriquerê, Através de Execução de Enrocamento de Pedras Lançadas no Mar, Incluindo Raiz e Ancoragem</t>
  </si>
  <si>
    <t xml:space="preserve">Reforma do Campo de Futebol - Bairro Balneário California - Convênio Estadual </t>
  </si>
  <si>
    <t>PROGRESSÃO CONSTRUÇÕES E CONSULTORIA EIRELI, CNPJ n.º 29.183.206/0001-86</t>
  </si>
  <si>
    <t>CONSÓRCIO RIO JUQUERIQUERÊ                                          CNPJ/MF n.º 46.064.171/0001-85</t>
  </si>
  <si>
    <t>ARAUCÁRIA SERVIÇOS DA CONSTRUÇÃO CIVIL LTDA, inscrita no CNPJ/MF nº 11.662.234/0001-10</t>
  </si>
  <si>
    <t>JANGADA EMPREENDIMENTOS E PARTICIPAÇÕES LTDA, inscrita no CNPJ/MF nº 01.417.854/0001-30</t>
  </si>
  <si>
    <t>AVC FIRE INSTALAÇÃO DE EQUIPAMENTOS EIRELI, inscrita no CNPJ/MF nº 37.134.629/0001-34</t>
  </si>
  <si>
    <t>GSK COMÉRCIO E INDÚSTRIA EIRELI, inscrita no CNPJ/MF nº 30.622.265/0001-92</t>
  </si>
  <si>
    <t>SANEEL SERVIÇOS TERCEIRIZADOS LTDA -  CNPJ/MF nº 42.956.991/0001-20</t>
  </si>
  <si>
    <t xml:space="preserve">Reforma do Centro de Convívio João Paulo dos Santos - Bairro Capricórnio III - Convênio Estadual </t>
  </si>
  <si>
    <t xml:space="preserve">Construção de area para prática de Esporte e Lazer - bairro Pereque Mitim - Convênio Estadual </t>
  </si>
  <si>
    <t>Infraestrutura Urbana de Recapeamento Asfáltico na Rua Emilio Marcondes Ribas e rua Antonio de Souza Santos - Bairro Pereque Mirim - Convênio Federal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</si>
</sst>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15"/>
      <name val="Cambria"/>
      <family val="1"/>
      <scheme val="major"/>
    </font>
    <font>
      <b/>
      <sz val="2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20"/>
      <color rgb="FFFF0000"/>
      <name val="Cambria"/>
      <family val="1"/>
      <scheme val="major"/>
    </font>
    <font>
      <sz val="20"/>
      <color rgb="FF000000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Cambria"/>
      <family val="1"/>
    </font>
    <font>
      <sz val="20"/>
      <color rgb="FF000000"/>
      <name val="Cambria"/>
      <family val="1"/>
    </font>
    <font>
      <b/>
      <sz val="20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Cambria"/>
      <family val="1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AE28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/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4">
    <xf numFmtId="0" fontId="0" fillId="0" borderId="0" xfId="0"/>
    <xf numFmtId="0" fontId="21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4" fontId="22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14" fontId="22" fillId="0" borderId="0" xfId="0" applyNumberFormat="1" applyFont="1" applyBorder="1" applyAlignment="1">
      <alignment horizontal="center"/>
    </xf>
    <xf numFmtId="43" fontId="21" fillId="2" borderId="0" xfId="1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2" fillId="37" borderId="0" xfId="0" applyFont="1" applyFill="1" applyAlignment="1">
      <alignment vertical="center" wrapText="1"/>
    </xf>
    <xf numFmtId="0" fontId="26" fillId="35" borderId="10" xfId="0" applyFont="1" applyFill="1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4" fontId="26" fillId="35" borderId="10" xfId="0" applyNumberFormat="1" applyFont="1" applyFill="1" applyBorder="1" applyAlignment="1">
      <alignment horizontal="center" vertical="center"/>
    </xf>
    <xf numFmtId="4" fontId="26" fillId="34" borderId="10" xfId="0" applyNumberFormat="1" applyFont="1" applyFill="1" applyBorder="1" applyAlignment="1">
      <alignment horizontal="center" vertical="center"/>
    </xf>
    <xf numFmtId="4" fontId="20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4" fontId="26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4" fontId="29" fillId="2" borderId="10" xfId="0" applyNumberFormat="1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22" fillId="0" borderId="0" xfId="0" applyFont="1" applyFill="1" applyBorder="1" applyAlignment="1">
      <alignment horizontal="center" wrapText="1"/>
    </xf>
    <xf numFmtId="43" fontId="21" fillId="0" borderId="0" xfId="1" applyFont="1" applyFill="1" applyBorder="1" applyAlignment="1"/>
    <xf numFmtId="0" fontId="22" fillId="0" borderId="1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22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3" fontId="21" fillId="0" borderId="26" xfId="1" applyFont="1" applyFill="1" applyBorder="1" applyAlignment="1">
      <alignment vertical="center"/>
    </xf>
    <xf numFmtId="43" fontId="21" fillId="0" borderId="0" xfId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4" fontId="21" fillId="0" borderId="26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30" fillId="0" borderId="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43" fontId="20" fillId="0" borderId="0" xfId="1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30" fillId="0" borderId="0" xfId="0" applyFont="1"/>
    <xf numFmtId="4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21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1" fillId="0" borderId="29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right" vertical="center"/>
    </xf>
    <xf numFmtId="4" fontId="21" fillId="0" borderId="31" xfId="0" applyNumberFormat="1" applyFont="1" applyFill="1" applyBorder="1" applyAlignment="1">
      <alignment horizontal="right" vertical="center"/>
    </xf>
    <xf numFmtId="0" fontId="26" fillId="36" borderId="10" xfId="0" applyFont="1" applyFill="1" applyBorder="1" applyAlignment="1">
      <alignment horizontal="center" vertical="center" wrapText="1"/>
    </xf>
    <xf numFmtId="4" fontId="20" fillId="36" borderId="10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/>
    </xf>
    <xf numFmtId="0" fontId="21" fillId="34" borderId="0" xfId="0" applyFont="1" applyFill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4" fontId="21" fillId="36" borderId="10" xfId="0" applyNumberFormat="1" applyFont="1" applyFill="1" applyBorder="1" applyAlignment="1">
      <alignment horizontal="center" vertical="center" wrapText="1"/>
    </xf>
    <xf numFmtId="4" fontId="22" fillId="36" borderId="10" xfId="0" applyNumberFormat="1" applyFont="1" applyFill="1" applyBorder="1" applyAlignment="1">
      <alignment horizontal="center" vertical="center" wrapText="1"/>
    </xf>
    <xf numFmtId="43" fontId="21" fillId="0" borderId="18" xfId="1" applyFont="1" applyFill="1" applyBorder="1" applyAlignment="1">
      <alignment horizontal="right"/>
    </xf>
    <xf numFmtId="0" fontId="20" fillId="37" borderId="21" xfId="0" applyFont="1" applyFill="1" applyBorder="1" applyAlignment="1">
      <alignment horizontal="center" vertical="center" wrapText="1"/>
    </xf>
    <xf numFmtId="4" fontId="32" fillId="37" borderId="21" xfId="0" applyNumberFormat="1" applyFont="1" applyFill="1" applyBorder="1" applyAlignment="1">
      <alignment horizontal="center"/>
    </xf>
    <xf numFmtId="4" fontId="20" fillId="37" borderId="21" xfId="0" applyNumberFormat="1" applyFont="1" applyFill="1" applyBorder="1" applyAlignment="1">
      <alignment horizontal="center" vertical="center" wrapText="1"/>
    </xf>
    <xf numFmtId="4" fontId="20" fillId="37" borderId="21" xfId="0" applyNumberFormat="1" applyFont="1" applyFill="1" applyBorder="1" applyAlignment="1">
      <alignment horizontal="center" vertical="center"/>
    </xf>
    <xf numFmtId="0" fontId="20" fillId="37" borderId="21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wrapText="1"/>
    </xf>
    <xf numFmtId="43" fontId="21" fillId="0" borderId="18" xfId="1" applyFont="1" applyFill="1" applyBorder="1" applyAlignment="1"/>
    <xf numFmtId="0" fontId="30" fillId="0" borderId="18" xfId="0" applyFont="1" applyFill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wrapText="1"/>
    </xf>
    <xf numFmtId="0" fontId="26" fillId="35" borderId="10" xfId="0" applyFont="1" applyFill="1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wrapText="1"/>
    </xf>
    <xf numFmtId="10" fontId="21" fillId="0" borderId="0" xfId="45" applyNumberFormat="1" applyFont="1" applyFill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43" fontId="21" fillId="0" borderId="25" xfId="1" applyFont="1" applyFill="1" applyBorder="1" applyAlignment="1">
      <alignment vertical="center"/>
    </xf>
    <xf numFmtId="43" fontId="26" fillId="0" borderId="10" xfId="1" applyFont="1" applyFill="1" applyBorder="1" applyAlignment="1">
      <alignment horizontal="center" vertical="center" wrapText="1"/>
    </xf>
    <xf numFmtId="43" fontId="22" fillId="36" borderId="10" xfId="1" applyFont="1" applyFill="1" applyBorder="1" applyAlignment="1">
      <alignment horizontal="center" vertical="center"/>
    </xf>
    <xf numFmtId="43" fontId="22" fillId="0" borderId="18" xfId="1" applyFont="1" applyFill="1" applyBorder="1" applyAlignment="1">
      <alignment horizontal="center" wrapText="1"/>
    </xf>
    <xf numFmtId="43" fontId="20" fillId="2" borderId="10" xfId="1" applyFont="1" applyFill="1" applyBorder="1" applyAlignment="1">
      <alignment horizontal="center" vertical="center" wrapText="1"/>
    </xf>
    <xf numFmtId="43" fontId="30" fillId="0" borderId="16" xfId="1" applyFont="1" applyFill="1" applyBorder="1" applyAlignment="1">
      <alignment vertical="center" wrapText="1"/>
    </xf>
    <xf numFmtId="43" fontId="30" fillId="0" borderId="16" xfId="1" applyFont="1" applyBorder="1" applyAlignment="1">
      <alignment vertical="center"/>
    </xf>
    <xf numFmtId="43" fontId="30" fillId="0" borderId="16" xfId="1" applyFont="1" applyBorder="1" applyAlignment="1">
      <alignment vertical="center" wrapText="1"/>
    </xf>
    <xf numFmtId="43" fontId="30" fillId="0" borderId="0" xfId="1" applyFont="1" applyBorder="1"/>
    <xf numFmtId="43" fontId="30" fillId="0" borderId="0" xfId="1" applyFont="1"/>
    <xf numFmtId="4" fontId="26" fillId="36" borderId="10" xfId="0" applyNumberFormat="1" applyFont="1" applyFill="1" applyBorder="1" applyAlignment="1">
      <alignment horizontal="center" vertical="center"/>
    </xf>
    <xf numFmtId="4" fontId="27" fillId="36" borderId="10" xfId="0" applyNumberFormat="1" applyFont="1" applyFill="1" applyBorder="1" applyAlignment="1">
      <alignment horizontal="center" vertical="center" wrapText="1"/>
    </xf>
    <xf numFmtId="0" fontId="21" fillId="36" borderId="0" xfId="0" applyFont="1" applyFill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wrapText="1"/>
    </xf>
    <xf numFmtId="4" fontId="20" fillId="0" borderId="21" xfId="0" applyNumberFormat="1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4" fontId="21" fillId="36" borderId="21" xfId="0" applyNumberFormat="1" applyFont="1" applyFill="1" applyBorder="1" applyAlignment="1">
      <alignment horizontal="center" vertical="center"/>
    </xf>
    <xf numFmtId="4" fontId="26" fillId="36" borderId="21" xfId="0" applyNumberFormat="1" applyFont="1" applyFill="1" applyBorder="1" applyAlignment="1">
      <alignment horizontal="center" vertical="center" wrapText="1"/>
    </xf>
    <xf numFmtId="4" fontId="26" fillId="36" borderId="21" xfId="0" applyNumberFormat="1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4" fontId="27" fillId="36" borderId="21" xfId="0" applyNumberFormat="1" applyFont="1" applyFill="1" applyBorder="1" applyAlignment="1">
      <alignment horizontal="center" vertical="center" wrapText="1"/>
    </xf>
    <xf numFmtId="43" fontId="22" fillId="36" borderId="21" xfId="1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horizontal="center" vertical="center"/>
    </xf>
    <xf numFmtId="164" fontId="22" fillId="39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1" fillId="36" borderId="0" xfId="0" applyFont="1" applyFill="1" applyBorder="1" applyAlignment="1">
      <alignment vertical="center" wrapText="1"/>
    </xf>
    <xf numFmtId="4" fontId="21" fillId="36" borderId="10" xfId="0" applyNumberFormat="1" applyFont="1" applyFill="1" applyBorder="1" applyAlignment="1">
      <alignment horizontal="center" vertical="center"/>
    </xf>
    <xf numFmtId="4" fontId="26" fillId="36" borderId="10" xfId="0" applyNumberFormat="1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0" fontId="22" fillId="36" borderId="1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vertical="center" wrapText="1"/>
    </xf>
    <xf numFmtId="0" fontId="31" fillId="36" borderId="10" xfId="0" applyFont="1" applyFill="1" applyBorder="1" applyAlignment="1">
      <alignment vertical="center" wrapText="1"/>
    </xf>
    <xf numFmtId="14" fontId="20" fillId="36" borderId="10" xfId="0" applyNumberFormat="1" applyFont="1" applyFill="1" applyBorder="1" applyAlignment="1">
      <alignment horizontal="center" vertical="center" wrapText="1"/>
    </xf>
    <xf numFmtId="164" fontId="22" fillId="36" borderId="10" xfId="0" applyNumberFormat="1" applyFont="1" applyFill="1" applyBorder="1" applyAlignment="1">
      <alignment horizontal="center" vertical="center"/>
    </xf>
    <xf numFmtId="165" fontId="20" fillId="36" borderId="10" xfId="0" applyNumberFormat="1" applyFont="1" applyFill="1" applyBorder="1" applyAlignment="1">
      <alignment horizontal="center" vertical="center" wrapText="1"/>
    </xf>
    <xf numFmtId="164" fontId="20" fillId="36" borderId="10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left" vertical="center" wrapText="1"/>
    </xf>
    <xf numFmtId="0" fontId="24" fillId="36" borderId="17" xfId="0" applyFont="1" applyFill="1" applyBorder="1" applyAlignment="1">
      <alignment horizontal="center" vertical="center" wrapText="1"/>
    </xf>
    <xf numFmtId="14" fontId="21" fillId="36" borderId="10" xfId="0" applyNumberFormat="1" applyFont="1" applyFill="1" applyBorder="1" applyAlignment="1">
      <alignment horizontal="center" vertical="center"/>
    </xf>
    <xf numFmtId="4" fontId="22" fillId="36" borderId="10" xfId="0" applyNumberFormat="1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vertical="center" wrapText="1"/>
    </xf>
    <xf numFmtId="0" fontId="24" fillId="36" borderId="21" xfId="0" applyFont="1" applyFill="1" applyBorder="1" applyAlignment="1">
      <alignment vertical="center" wrapText="1"/>
    </xf>
    <xf numFmtId="49" fontId="21" fillId="36" borderId="21" xfId="0" applyNumberFormat="1" applyFont="1" applyFill="1" applyBorder="1" applyAlignment="1">
      <alignment vertical="center" wrapText="1"/>
    </xf>
    <xf numFmtId="164" fontId="22" fillId="36" borderId="21" xfId="0" applyNumberFormat="1" applyFont="1" applyFill="1" applyBorder="1" applyAlignment="1">
      <alignment vertical="center"/>
    </xf>
    <xf numFmtId="4" fontId="22" fillId="36" borderId="32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/>
    </xf>
    <xf numFmtId="4" fontId="21" fillId="36" borderId="20" xfId="0" applyNumberFormat="1" applyFont="1" applyFill="1" applyBorder="1" applyAlignment="1">
      <alignment vertical="center"/>
    </xf>
    <xf numFmtId="4" fontId="21" fillId="36" borderId="30" xfId="0" applyNumberFormat="1" applyFont="1" applyFill="1" applyBorder="1" applyAlignment="1">
      <alignment vertical="center"/>
    </xf>
    <xf numFmtId="4" fontId="21" fillId="36" borderId="33" xfId="0" applyNumberFormat="1" applyFont="1" applyFill="1" applyBorder="1" applyAlignment="1">
      <alignment vertical="center"/>
    </xf>
    <xf numFmtId="43" fontId="22" fillId="36" borderId="21" xfId="1" applyFont="1" applyFill="1" applyBorder="1" applyAlignment="1">
      <alignment vertical="center"/>
    </xf>
    <xf numFmtId="0" fontId="22" fillId="36" borderId="0" xfId="0" applyFont="1" applyFill="1" applyAlignment="1">
      <alignment vertical="center"/>
    </xf>
    <xf numFmtId="0" fontId="21" fillId="36" borderId="10" xfId="0" applyFont="1" applyFill="1" applyBorder="1" applyAlignment="1">
      <alignment horizontal="center" vertical="center" wrapText="1"/>
    </xf>
    <xf numFmtId="14" fontId="22" fillId="36" borderId="10" xfId="0" applyNumberFormat="1" applyFont="1" applyFill="1" applyBorder="1" applyAlignment="1">
      <alignment horizontal="center" vertical="center" wrapText="1"/>
    </xf>
    <xf numFmtId="4" fontId="22" fillId="36" borderId="19" xfId="0" applyNumberFormat="1" applyFont="1" applyFill="1" applyBorder="1" applyAlignment="1">
      <alignment horizontal="center" vertical="center" wrapText="1"/>
    </xf>
    <xf numFmtId="4" fontId="22" fillId="36" borderId="20" xfId="0" applyNumberFormat="1" applyFont="1" applyFill="1" applyBorder="1" applyAlignment="1">
      <alignment horizontal="center" vertical="center" wrapText="1"/>
    </xf>
    <xf numFmtId="49" fontId="22" fillId="36" borderId="20" xfId="0" applyNumberFormat="1" applyFont="1" applyFill="1" applyBorder="1" applyAlignment="1">
      <alignment horizontal="center" vertical="center" wrapText="1"/>
    </xf>
    <xf numFmtId="43" fontId="20" fillId="36" borderId="10" xfId="1" applyFont="1" applyFill="1" applyBorder="1" applyAlignment="1">
      <alignment horizontal="center" vertical="center" wrapText="1"/>
    </xf>
    <xf numFmtId="0" fontId="22" fillId="36" borderId="0" xfId="0" applyFont="1" applyFill="1" applyAlignment="1">
      <alignment horizontal="center" vertical="center" wrapText="1"/>
    </xf>
    <xf numFmtId="4" fontId="22" fillId="36" borderId="11" xfId="0" applyNumberFormat="1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164" fontId="22" fillId="36" borderId="21" xfId="0" applyNumberFormat="1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0" fontId="24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left" vertical="center" wrapText="1"/>
    </xf>
    <xf numFmtId="43" fontId="21" fillId="38" borderId="31" xfId="1" applyFont="1" applyFill="1" applyBorder="1" applyAlignment="1">
      <alignment horizontal="right" vertical="center"/>
    </xf>
    <xf numFmtId="43" fontId="21" fillId="38" borderId="0" xfId="1" applyFont="1" applyFill="1" applyBorder="1" applyAlignment="1">
      <alignment horizontal="right" vertical="center"/>
    </xf>
    <xf numFmtId="43" fontId="21" fillId="38" borderId="26" xfId="1" applyFont="1" applyFill="1" applyBorder="1" applyAlignment="1">
      <alignment vertical="center"/>
    </xf>
    <xf numFmtId="43" fontId="21" fillId="38" borderId="0" xfId="1" applyFont="1" applyFill="1" applyBorder="1" applyAlignment="1">
      <alignment vertical="center"/>
    </xf>
    <xf numFmtId="43" fontId="30" fillId="38" borderId="16" xfId="1" applyFont="1" applyFill="1" applyBorder="1" applyAlignment="1">
      <alignment vertical="center" wrapText="1"/>
    </xf>
    <xf numFmtId="0" fontId="30" fillId="38" borderId="0" xfId="0" applyFont="1" applyFill="1" applyBorder="1" applyAlignment="1">
      <alignment vertical="center" wrapText="1"/>
    </xf>
    <xf numFmtId="4" fontId="22" fillId="0" borderId="0" xfId="0" applyNumberFormat="1" applyFont="1" applyBorder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horizontal="center" vertical="center"/>
    </xf>
    <xf numFmtId="164" fontId="28" fillId="2" borderId="10" xfId="0" applyNumberFormat="1" applyFont="1" applyFill="1" applyBorder="1" applyAlignment="1">
      <alignment horizontal="center" vertical="center"/>
    </xf>
    <xf numFmtId="164" fontId="28" fillId="36" borderId="10" xfId="0" applyNumberFormat="1" applyFont="1" applyFill="1" applyBorder="1" applyAlignment="1">
      <alignment horizontal="center" vertical="center"/>
    </xf>
    <xf numFmtId="164" fontId="20" fillId="36" borderId="21" xfId="0" applyNumberFormat="1" applyFont="1" applyFill="1" applyBorder="1" applyAlignment="1">
      <alignment horizontal="center" vertical="center"/>
    </xf>
    <xf numFmtId="4" fontId="22" fillId="36" borderId="30" xfId="0" applyNumberFormat="1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43" fontId="22" fillId="2" borderId="10" xfId="1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65" fontId="20" fillId="0" borderId="21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164" fontId="22" fillId="2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9" fontId="38" fillId="0" borderId="10" xfId="45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36" borderId="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36" borderId="2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36" borderId="0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9" fontId="40" fillId="0" borderId="10" xfId="45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37" fillId="36" borderId="21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/>
    </xf>
    <xf numFmtId="166" fontId="37" fillId="34" borderId="10" xfId="0" applyNumberFormat="1" applyFont="1" applyFill="1" applyBorder="1" applyAlignment="1">
      <alignment horizontal="center" vertical="center"/>
    </xf>
    <xf numFmtId="4" fontId="38" fillId="0" borderId="10" xfId="0" applyNumberFormat="1" applyFont="1" applyFill="1" applyBorder="1" applyAlignment="1">
      <alignment horizontal="center" vertical="center" wrapText="1"/>
    </xf>
    <xf numFmtId="17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37" fillId="36" borderId="1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40" borderId="10" xfId="0" applyFont="1" applyFill="1" applyBorder="1" applyAlignment="1">
      <alignment horizontal="center" vertical="center" wrapText="1"/>
    </xf>
    <xf numFmtId="0" fontId="37" fillId="36" borderId="1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34" borderId="0" xfId="0" applyFont="1" applyFill="1" applyBorder="1" applyAlignment="1">
      <alignment horizontal="center" vertical="center" wrapText="1"/>
    </xf>
    <xf numFmtId="0" fontId="37" fillId="34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40" borderId="17" xfId="0" applyFont="1" applyFill="1" applyBorder="1" applyAlignment="1">
      <alignment horizontal="center" vertical="center" wrapText="1"/>
    </xf>
    <xf numFmtId="0" fontId="37" fillId="36" borderId="17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 wrapText="1"/>
    </xf>
    <xf numFmtId="164" fontId="37" fillId="0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 wrapText="1"/>
    </xf>
    <xf numFmtId="44" fontId="40" fillId="0" borderId="10" xfId="46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4" fontId="41" fillId="0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14" fontId="37" fillId="0" borderId="0" xfId="0" applyNumberFormat="1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center" vertical="center"/>
    </xf>
    <xf numFmtId="9" fontId="37" fillId="0" borderId="0" xfId="45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14" fontId="40" fillId="0" borderId="10" xfId="0" applyNumberFormat="1" applyFont="1" applyFill="1" applyBorder="1" applyAlignment="1">
      <alignment horizontal="center" vertical="center"/>
    </xf>
    <xf numFmtId="9" fontId="37" fillId="0" borderId="10" xfId="45" applyFont="1" applyFill="1" applyBorder="1" applyAlignment="1">
      <alignment horizontal="center" vertical="center" wrapText="1"/>
    </xf>
    <xf numFmtId="44" fontId="40" fillId="0" borderId="10" xfId="46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left" vertical="center" wrapText="1"/>
    </xf>
    <xf numFmtId="14" fontId="40" fillId="0" borderId="10" xfId="0" applyNumberFormat="1" applyFont="1" applyFill="1" applyBorder="1" applyAlignment="1">
      <alignment horizontal="center" vertical="center"/>
    </xf>
    <xf numFmtId="44" fontId="37" fillId="0" borderId="21" xfId="46" applyFont="1" applyFill="1" applyBorder="1" applyAlignment="1">
      <alignment horizontal="center" vertical="center" wrapText="1"/>
    </xf>
    <xf numFmtId="44" fontId="37" fillId="0" borderId="22" xfId="46" applyFont="1" applyFill="1" applyBorder="1" applyAlignment="1">
      <alignment horizontal="center" vertical="center" wrapText="1"/>
    </xf>
    <xf numFmtId="44" fontId="37" fillId="0" borderId="12" xfId="46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43" fontId="21" fillId="0" borderId="31" xfId="1" applyFont="1" applyFill="1" applyBorder="1" applyAlignment="1">
      <alignment horizontal="center" vertical="center"/>
    </xf>
    <xf numFmtId="43" fontId="21" fillId="0" borderId="34" xfId="1" applyFont="1" applyFill="1" applyBorder="1" applyAlignment="1">
      <alignment horizontal="center" vertical="center"/>
    </xf>
    <xf numFmtId="43" fontId="21" fillId="0" borderId="35" xfId="1" applyFont="1" applyFill="1" applyBorder="1" applyAlignment="1">
      <alignment horizontal="center" vertical="center"/>
    </xf>
    <xf numFmtId="43" fontId="21" fillId="0" borderId="36" xfId="1" applyFont="1" applyFill="1" applyBorder="1" applyAlignment="1">
      <alignment horizontal="center" vertical="center"/>
    </xf>
    <xf numFmtId="43" fontId="21" fillId="38" borderId="34" xfId="1" applyFont="1" applyFill="1" applyBorder="1" applyAlignment="1">
      <alignment horizontal="center" vertical="center"/>
    </xf>
    <xf numFmtId="43" fontId="21" fillId="38" borderId="35" xfId="1" applyFont="1" applyFill="1" applyBorder="1" applyAlignment="1">
      <alignment horizontal="center" vertical="center"/>
    </xf>
    <xf numFmtId="43" fontId="21" fillId="38" borderId="36" xfId="1" applyFont="1" applyFill="1" applyBorder="1" applyAlignment="1">
      <alignment horizontal="center" vertical="center"/>
    </xf>
    <xf numFmtId="43" fontId="21" fillId="0" borderId="13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right" wrapText="1"/>
    </xf>
    <xf numFmtId="4" fontId="26" fillId="2" borderId="14" xfId="0" applyNumberFormat="1" applyFont="1" applyFill="1" applyBorder="1" applyAlignment="1">
      <alignment horizontal="center" vertical="center"/>
    </xf>
    <xf numFmtId="4" fontId="26" fillId="2" borderId="20" xfId="0" applyNumberFormat="1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center" vertical="center" wrapText="1"/>
    </xf>
    <xf numFmtId="14" fontId="20" fillId="2" borderId="21" xfId="0" applyNumberFormat="1" applyFont="1" applyFill="1" applyBorder="1" applyAlignment="1">
      <alignment horizontal="center" vertical="center" wrapText="1"/>
    </xf>
    <xf numFmtId="164" fontId="28" fillId="0" borderId="21" xfId="0" applyNumberFormat="1" applyFont="1" applyFill="1" applyBorder="1" applyAlignment="1">
      <alignment horizontal="center" vertical="center"/>
    </xf>
    <xf numFmtId="164" fontId="28" fillId="0" borderId="22" xfId="0" applyNumberFormat="1" applyFont="1" applyFill="1" applyBorder="1" applyAlignment="1">
      <alignment horizontal="center" vertical="center"/>
    </xf>
    <xf numFmtId="164" fontId="28" fillId="0" borderId="12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164" fontId="22" fillId="0" borderId="21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center" vertical="center" wrapText="1"/>
    </xf>
    <xf numFmtId="4" fontId="20" fillId="2" borderId="14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vertical="center" wrapText="1"/>
    </xf>
    <xf numFmtId="0" fontId="20" fillId="2" borderId="21" xfId="0" applyNumberFormat="1" applyFont="1" applyFill="1" applyBorder="1" applyAlignment="1">
      <alignment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4" fontId="28" fillId="2" borderId="15" xfId="0" applyNumberFormat="1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center" vertical="center" wrapText="1"/>
    </xf>
    <xf numFmtId="4" fontId="27" fillId="2" borderId="19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8AE28A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39"/>
  <sheetViews>
    <sheetView tabSelected="1" view="pageBreakPreview" topLeftCell="D14" zoomScale="50" zoomScaleNormal="60" zoomScaleSheetLayoutView="50" workbookViewId="0">
      <selection activeCell="X25" sqref="X25"/>
    </sheetView>
  </sheetViews>
  <sheetFormatPr defaultRowHeight="90" customHeight="1"/>
  <cols>
    <col min="1" max="1" width="8.28515625" style="305" hidden="1" customWidth="1"/>
    <col min="2" max="2" width="20" style="305" hidden="1" customWidth="1"/>
    <col min="3" max="3" width="30.140625" style="306" hidden="1" customWidth="1"/>
    <col min="4" max="4" width="30.85546875" style="307" customWidth="1"/>
    <col min="5" max="5" width="28.140625" style="307" hidden="1" customWidth="1"/>
    <col min="6" max="6" width="26.42578125" style="307" customWidth="1"/>
    <col min="7" max="7" width="81.140625" style="256" customWidth="1"/>
    <col min="8" max="8" width="19.28515625" style="244" hidden="1" customWidth="1"/>
    <col min="9" max="9" width="37.85546875" style="244" hidden="1" customWidth="1"/>
    <col min="10" max="10" width="66.7109375" style="308" customWidth="1"/>
    <col min="11" max="11" width="34" style="309" customWidth="1"/>
    <col min="12" max="12" width="37.85546875" style="309" customWidth="1"/>
    <col min="13" max="13" width="30.7109375" style="309" hidden="1" customWidth="1"/>
    <col min="14" max="14" width="36.7109375" style="310" customWidth="1"/>
    <col min="15" max="15" width="36.7109375" style="311" customWidth="1"/>
    <col min="16" max="16384" width="9.140625" style="312"/>
  </cols>
  <sheetData>
    <row r="1" spans="1:115" s="40" customFormat="1" ht="83.25" customHeight="1">
      <c r="A1" s="85"/>
      <c r="B1" s="85"/>
      <c r="C1" s="86"/>
      <c r="D1" s="333" t="s">
        <v>42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15" s="255" customFormat="1" ht="116.25" customHeight="1">
      <c r="A2" s="88"/>
      <c r="B2" s="88" t="s">
        <v>20</v>
      </c>
      <c r="C2" s="102" t="s">
        <v>34</v>
      </c>
      <c r="D2" s="241" t="s">
        <v>62</v>
      </c>
      <c r="E2" s="241" t="s">
        <v>13</v>
      </c>
      <c r="F2" s="241" t="s">
        <v>12</v>
      </c>
      <c r="G2" s="240" t="s">
        <v>149</v>
      </c>
      <c r="H2" s="240" t="s">
        <v>30</v>
      </c>
      <c r="I2" s="240" t="s">
        <v>6</v>
      </c>
      <c r="J2" s="241" t="s">
        <v>150</v>
      </c>
      <c r="K2" s="242" t="s">
        <v>151</v>
      </c>
      <c r="L2" s="242" t="s">
        <v>153</v>
      </c>
      <c r="M2" s="242" t="s">
        <v>12</v>
      </c>
      <c r="N2" s="264" t="s">
        <v>5</v>
      </c>
      <c r="O2" s="243" t="s">
        <v>152</v>
      </c>
    </row>
    <row r="3" spans="1:115" s="247" customFormat="1" ht="116.25" customHeight="1">
      <c r="A3" s="267"/>
      <c r="B3" s="267"/>
      <c r="C3" s="267"/>
      <c r="D3" s="258" t="s">
        <v>128</v>
      </c>
      <c r="E3" s="258"/>
      <c r="F3" s="258" t="s">
        <v>129</v>
      </c>
      <c r="G3" s="249" t="s">
        <v>127</v>
      </c>
      <c r="H3" s="245"/>
      <c r="I3" s="245"/>
      <c r="J3" s="295" t="s">
        <v>201</v>
      </c>
      <c r="K3" s="302">
        <v>44529</v>
      </c>
      <c r="L3" s="313">
        <v>44786</v>
      </c>
      <c r="M3" s="283">
        <f>L3+60</f>
        <v>44846</v>
      </c>
      <c r="N3" s="296">
        <v>254174.81</v>
      </c>
      <c r="O3" s="288">
        <v>0.8</v>
      </c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</row>
    <row r="4" spans="1:115" s="256" customFormat="1" ht="116.25" customHeight="1">
      <c r="A4" s="286">
        <v>27</v>
      </c>
      <c r="B4" s="286" t="s">
        <v>21</v>
      </c>
      <c r="C4" s="276" t="s">
        <v>49</v>
      </c>
      <c r="D4" s="286" t="s">
        <v>52</v>
      </c>
      <c r="E4" s="286"/>
      <c r="F4" s="265" t="s">
        <v>53</v>
      </c>
      <c r="G4" s="289" t="s">
        <v>66</v>
      </c>
      <c r="H4" s="286" t="s">
        <v>11</v>
      </c>
      <c r="I4" s="287" t="e">
        <f>#REF!+#REF!</f>
        <v>#REF!</v>
      </c>
      <c r="J4" s="290" t="s">
        <v>141</v>
      </c>
      <c r="K4" s="291">
        <v>43850</v>
      </c>
      <c r="L4" s="302">
        <v>44723</v>
      </c>
      <c r="M4" s="283">
        <f>L4</f>
        <v>44723</v>
      </c>
      <c r="N4" s="297">
        <v>1277111.22</v>
      </c>
      <c r="O4" s="257">
        <v>0.97</v>
      </c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</row>
    <row r="5" spans="1:115" s="282" customFormat="1" ht="116.25" customHeight="1">
      <c r="A5" s="268"/>
      <c r="B5" s="268"/>
      <c r="C5" s="276" t="s">
        <v>54</v>
      </c>
      <c r="D5" s="286" t="s">
        <v>55</v>
      </c>
      <c r="E5" s="286"/>
      <c r="F5" s="286" t="s">
        <v>56</v>
      </c>
      <c r="G5" s="289" t="s">
        <v>183</v>
      </c>
      <c r="H5" s="286" t="s">
        <v>11</v>
      </c>
      <c r="I5" s="287" t="e">
        <f>#REF!+#REF!</f>
        <v>#REF!</v>
      </c>
      <c r="J5" s="290" t="s">
        <v>142</v>
      </c>
      <c r="K5" s="291">
        <v>44069</v>
      </c>
      <c r="L5" s="313">
        <v>44771</v>
      </c>
      <c r="M5" s="283">
        <v>44766</v>
      </c>
      <c r="N5" s="297">
        <v>2050575.45</v>
      </c>
      <c r="O5" s="257">
        <v>0.9</v>
      </c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</row>
    <row r="6" spans="1:115" s="248" customFormat="1" ht="116.25" customHeight="1">
      <c r="A6" s="286"/>
      <c r="B6" s="286"/>
      <c r="C6" s="266" t="s">
        <v>85</v>
      </c>
      <c r="D6" s="286" t="s">
        <v>86</v>
      </c>
      <c r="E6" s="286"/>
      <c r="F6" s="286" t="s">
        <v>87</v>
      </c>
      <c r="G6" s="248" t="s">
        <v>184</v>
      </c>
      <c r="H6" s="286"/>
      <c r="I6" s="287"/>
      <c r="J6" s="290" t="s">
        <v>143</v>
      </c>
      <c r="K6" s="291">
        <v>44466</v>
      </c>
      <c r="L6" s="313">
        <v>44799</v>
      </c>
      <c r="M6" s="283">
        <v>44768</v>
      </c>
      <c r="N6" s="298">
        <v>1199625.5900000001</v>
      </c>
      <c r="O6" s="293">
        <v>0.56999999999999995</v>
      </c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</row>
    <row r="7" spans="1:115" s="256" customFormat="1" ht="116.25" customHeight="1">
      <c r="A7" s="286"/>
      <c r="B7" s="286"/>
      <c r="C7" s="292" t="s">
        <v>48</v>
      </c>
      <c r="D7" s="286" t="s">
        <v>103</v>
      </c>
      <c r="E7" s="286"/>
      <c r="F7" s="286" t="s">
        <v>124</v>
      </c>
      <c r="G7" s="289" t="s">
        <v>185</v>
      </c>
      <c r="H7" s="286" t="s">
        <v>11</v>
      </c>
      <c r="I7" s="287" t="e">
        <f>#REF!+#REF!</f>
        <v>#REF!</v>
      </c>
      <c r="J7" s="290" t="s">
        <v>144</v>
      </c>
      <c r="K7" s="302">
        <v>44466</v>
      </c>
      <c r="L7" s="302">
        <f>K7+365+180-30</f>
        <v>44981</v>
      </c>
      <c r="M7" s="283">
        <f>L7+60</f>
        <v>45041</v>
      </c>
      <c r="N7" s="297">
        <v>2232543.33</v>
      </c>
      <c r="O7" s="257">
        <v>0.8</v>
      </c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</row>
    <row r="8" spans="1:115" s="256" customFormat="1" ht="116.25" customHeight="1">
      <c r="A8" s="269"/>
      <c r="B8" s="269"/>
      <c r="C8" s="277"/>
      <c r="D8" s="286" t="s">
        <v>130</v>
      </c>
      <c r="E8" s="286"/>
      <c r="F8" s="259" t="s">
        <v>155</v>
      </c>
      <c r="G8" s="289" t="s">
        <v>210</v>
      </c>
      <c r="H8" s="286"/>
      <c r="I8" s="287"/>
      <c r="J8" s="290" t="s">
        <v>145</v>
      </c>
      <c r="K8" s="291">
        <v>44578</v>
      </c>
      <c r="L8" s="302">
        <v>44758</v>
      </c>
      <c r="M8" s="283">
        <v>44820</v>
      </c>
      <c r="N8" s="298">
        <v>415826.6</v>
      </c>
      <c r="O8" s="257">
        <v>0.7</v>
      </c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</row>
    <row r="9" spans="1:115" s="250" customFormat="1" ht="116.25" customHeight="1">
      <c r="A9" s="270">
        <v>41</v>
      </c>
      <c r="B9" s="270"/>
      <c r="C9" s="278" t="s">
        <v>50</v>
      </c>
      <c r="D9" s="259" t="s">
        <v>35</v>
      </c>
      <c r="E9" s="286"/>
      <c r="F9" s="286" t="s">
        <v>41</v>
      </c>
      <c r="G9" s="249" t="s">
        <v>186</v>
      </c>
      <c r="H9" s="245" t="s">
        <v>8</v>
      </c>
      <c r="I9" s="245">
        <v>13945267.060000001</v>
      </c>
      <c r="J9" s="286" t="s">
        <v>145</v>
      </c>
      <c r="K9" s="302">
        <v>43325</v>
      </c>
      <c r="L9" s="313">
        <v>44773</v>
      </c>
      <c r="M9" s="283">
        <f>L9</f>
        <v>44773</v>
      </c>
      <c r="N9" s="298">
        <v>12457972.08</v>
      </c>
      <c r="O9" s="293">
        <v>0.96</v>
      </c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</row>
    <row r="10" spans="1:115" s="252" customFormat="1" ht="116.25" customHeight="1">
      <c r="A10" s="260"/>
      <c r="B10" s="260"/>
      <c r="C10" s="261"/>
      <c r="D10" s="286" t="s">
        <v>108</v>
      </c>
      <c r="E10" s="286"/>
      <c r="F10" s="286" t="s">
        <v>111</v>
      </c>
      <c r="G10" s="249" t="s">
        <v>187</v>
      </c>
      <c r="H10" s="285"/>
      <c r="I10" s="245"/>
      <c r="J10" s="286" t="s">
        <v>147</v>
      </c>
      <c r="K10" s="284">
        <v>44434</v>
      </c>
      <c r="L10" s="302">
        <v>44859</v>
      </c>
      <c r="M10" s="284">
        <v>44920</v>
      </c>
      <c r="N10" s="296">
        <v>6343440.6200000001</v>
      </c>
      <c r="O10" s="288">
        <v>0.4</v>
      </c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</row>
    <row r="11" spans="1:115" s="254" customFormat="1" ht="116.25" customHeight="1">
      <c r="A11" s="271">
        <v>45</v>
      </c>
      <c r="B11" s="271"/>
      <c r="C11" s="279" t="s">
        <v>47</v>
      </c>
      <c r="D11" s="259" t="s">
        <v>112</v>
      </c>
      <c r="E11" s="286"/>
      <c r="F11" s="259" t="s">
        <v>138</v>
      </c>
      <c r="G11" s="248" t="s">
        <v>188</v>
      </c>
      <c r="H11" s="286" t="s">
        <v>11</v>
      </c>
      <c r="I11" s="245" t="e">
        <f>#REF!+#REF!</f>
        <v>#REF!</v>
      </c>
      <c r="J11" s="286" t="s">
        <v>143</v>
      </c>
      <c r="K11" s="302">
        <v>44470</v>
      </c>
      <c r="L11" s="302">
        <f>K11+730</f>
        <v>45200</v>
      </c>
      <c r="M11" s="283">
        <f>L11+60</f>
        <v>45260</v>
      </c>
      <c r="N11" s="298">
        <v>4182674.74</v>
      </c>
      <c r="O11" s="288">
        <v>0.05</v>
      </c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</row>
    <row r="12" spans="1:115" s="252" customFormat="1" ht="116.25" customHeight="1">
      <c r="A12" s="260"/>
      <c r="B12" s="260"/>
      <c r="C12" s="261"/>
      <c r="D12" s="286" t="s">
        <v>113</v>
      </c>
      <c r="E12" s="286"/>
      <c r="F12" s="259" t="s">
        <v>139</v>
      </c>
      <c r="G12" s="249" t="s">
        <v>189</v>
      </c>
      <c r="H12" s="285"/>
      <c r="I12" s="245"/>
      <c r="J12" s="286" t="s">
        <v>142</v>
      </c>
      <c r="K12" s="284">
        <v>44593</v>
      </c>
      <c r="L12" s="302">
        <f>K12+365+180</f>
        <v>45138</v>
      </c>
      <c r="M12" s="284">
        <f>L12+61</f>
        <v>45199</v>
      </c>
      <c r="N12" s="296">
        <v>28472762.530000001</v>
      </c>
      <c r="O12" s="288">
        <v>0.44</v>
      </c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</row>
    <row r="13" spans="1:115" s="251" customFormat="1" ht="116.25" customHeight="1">
      <c r="A13" s="253"/>
      <c r="B13" s="253"/>
      <c r="C13" s="280"/>
      <c r="D13" s="286" t="s">
        <v>114</v>
      </c>
      <c r="E13" s="286"/>
      <c r="F13" s="259" t="s">
        <v>156</v>
      </c>
      <c r="G13" s="249" t="s">
        <v>190</v>
      </c>
      <c r="H13" s="285"/>
      <c r="I13" s="245"/>
      <c r="J13" s="286" t="s">
        <v>154</v>
      </c>
      <c r="K13" s="284">
        <v>44536</v>
      </c>
      <c r="L13" s="302">
        <f>K13+183</f>
        <v>44719</v>
      </c>
      <c r="M13" s="284">
        <f>L13+60</f>
        <v>44779</v>
      </c>
      <c r="N13" s="296">
        <v>3496757.97</v>
      </c>
      <c r="O13" s="288">
        <v>0.18</v>
      </c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</row>
    <row r="14" spans="1:115" s="252" customFormat="1" ht="116.25" customHeight="1">
      <c r="A14" s="260"/>
      <c r="B14" s="260"/>
      <c r="C14" s="261"/>
      <c r="D14" s="286" t="s">
        <v>115</v>
      </c>
      <c r="E14" s="286"/>
      <c r="F14" s="286" t="s">
        <v>131</v>
      </c>
      <c r="G14" s="249" t="s">
        <v>191</v>
      </c>
      <c r="H14" s="285"/>
      <c r="I14" s="245"/>
      <c r="J14" s="286" t="s">
        <v>146</v>
      </c>
      <c r="K14" s="284">
        <v>44543</v>
      </c>
      <c r="L14" s="302">
        <f>K14+365</f>
        <v>44908</v>
      </c>
      <c r="M14" s="284">
        <f>L14+60</f>
        <v>44968</v>
      </c>
      <c r="N14" s="296">
        <v>4946506.24</v>
      </c>
      <c r="O14" s="288">
        <v>0.2</v>
      </c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</row>
    <row r="15" spans="1:115" s="252" customFormat="1" ht="116.25" customHeight="1">
      <c r="A15" s="260"/>
      <c r="B15" s="260"/>
      <c r="C15" s="261"/>
      <c r="D15" s="286" t="s">
        <v>116</v>
      </c>
      <c r="E15" s="286"/>
      <c r="F15" s="286" t="s">
        <v>132</v>
      </c>
      <c r="G15" s="249" t="s">
        <v>192</v>
      </c>
      <c r="H15" s="285"/>
      <c r="I15" s="245"/>
      <c r="J15" s="286" t="s">
        <v>148</v>
      </c>
      <c r="K15" s="284">
        <v>44545</v>
      </c>
      <c r="L15" s="302">
        <f>K15+365+91</f>
        <v>45001</v>
      </c>
      <c r="M15" s="284">
        <f>L15+60</f>
        <v>45061</v>
      </c>
      <c r="N15" s="296">
        <v>5811073.7599999998</v>
      </c>
      <c r="O15" s="288">
        <v>0.28000000000000003</v>
      </c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</row>
    <row r="16" spans="1:115" s="303" customFormat="1" ht="90" customHeight="1">
      <c r="A16" s="299"/>
      <c r="B16" s="299"/>
      <c r="C16" s="300"/>
      <c r="D16" s="294" t="s">
        <v>157</v>
      </c>
      <c r="E16" s="301"/>
      <c r="F16" s="294" t="s">
        <v>158</v>
      </c>
      <c r="G16" s="249" t="s">
        <v>193</v>
      </c>
      <c r="H16" s="262"/>
      <c r="I16" s="263"/>
      <c r="J16" s="295" t="s">
        <v>207</v>
      </c>
      <c r="K16" s="302">
        <v>44687</v>
      </c>
      <c r="L16" s="313">
        <f>K16+180</f>
        <v>44867</v>
      </c>
      <c r="M16" s="302"/>
      <c r="N16" s="296">
        <v>258418.22</v>
      </c>
      <c r="O16" s="293">
        <v>0.01</v>
      </c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</row>
    <row r="17" spans="1:115" s="246" customFormat="1" ht="41.25" customHeight="1">
      <c r="A17" s="272"/>
      <c r="B17" s="272"/>
      <c r="C17" s="272"/>
      <c r="D17" s="330" t="s">
        <v>159</v>
      </c>
      <c r="E17" s="294"/>
      <c r="F17" s="330" t="s">
        <v>160</v>
      </c>
      <c r="G17" s="331" t="s">
        <v>208</v>
      </c>
      <c r="H17" s="245"/>
      <c r="I17" s="245"/>
      <c r="J17" s="332" t="s">
        <v>206</v>
      </c>
      <c r="K17" s="319">
        <v>44697</v>
      </c>
      <c r="L17" s="325">
        <f>K17+180</f>
        <v>44877</v>
      </c>
      <c r="M17" s="320">
        <f>L17+60</f>
        <v>44937</v>
      </c>
      <c r="N17" s="326">
        <v>212156.16999999998</v>
      </c>
      <c r="O17" s="329">
        <v>0.02</v>
      </c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</row>
    <row r="18" spans="1:115" s="246" customFormat="1" ht="41.25" customHeight="1">
      <c r="A18" s="251"/>
      <c r="B18" s="251"/>
      <c r="C18" s="251"/>
      <c r="D18" s="330"/>
      <c r="E18" s="294"/>
      <c r="F18" s="330"/>
      <c r="G18" s="331"/>
      <c r="H18" s="245"/>
      <c r="I18" s="245"/>
      <c r="J18" s="332"/>
      <c r="K18" s="319"/>
      <c r="L18" s="325"/>
      <c r="M18" s="320"/>
      <c r="N18" s="327"/>
      <c r="O18" s="329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</row>
    <row r="19" spans="1:115" s="274" customFormat="1" ht="41.25" customHeight="1">
      <c r="A19" s="273"/>
      <c r="B19" s="273"/>
      <c r="C19" s="273"/>
      <c r="D19" s="330"/>
      <c r="E19" s="294"/>
      <c r="F19" s="330"/>
      <c r="G19" s="331"/>
      <c r="H19" s="245"/>
      <c r="I19" s="245"/>
      <c r="J19" s="332"/>
      <c r="K19" s="319"/>
      <c r="L19" s="325"/>
      <c r="M19" s="320"/>
      <c r="N19" s="328"/>
      <c r="O19" s="329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</row>
    <row r="20" spans="1:115" s="246" customFormat="1" ht="41.25" customHeight="1">
      <c r="A20" s="272"/>
      <c r="B20" s="272"/>
      <c r="C20" s="272"/>
      <c r="D20" s="330" t="s">
        <v>161</v>
      </c>
      <c r="E20" s="294"/>
      <c r="F20" s="330" t="s">
        <v>162</v>
      </c>
      <c r="G20" s="331" t="s">
        <v>209</v>
      </c>
      <c r="H20" s="245"/>
      <c r="I20" s="245"/>
      <c r="J20" s="332" t="s">
        <v>205</v>
      </c>
      <c r="K20" s="319">
        <v>44736</v>
      </c>
      <c r="L20" s="325">
        <f>K20+180</f>
        <v>44916</v>
      </c>
      <c r="M20" s="320">
        <f>L20+60</f>
        <v>44976</v>
      </c>
      <c r="N20" s="326">
        <v>189415.56</v>
      </c>
      <c r="O20" s="329">
        <v>0.01</v>
      </c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</row>
    <row r="21" spans="1:115" s="246" customFormat="1" ht="41.25" customHeight="1">
      <c r="A21" s="251"/>
      <c r="B21" s="251"/>
      <c r="C21" s="251"/>
      <c r="D21" s="330"/>
      <c r="E21" s="294"/>
      <c r="F21" s="330"/>
      <c r="G21" s="331"/>
      <c r="H21" s="245"/>
      <c r="I21" s="245"/>
      <c r="J21" s="332"/>
      <c r="K21" s="319"/>
      <c r="L21" s="325"/>
      <c r="M21" s="320"/>
      <c r="N21" s="327"/>
      <c r="O21" s="329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</row>
    <row r="22" spans="1:115" s="274" customFormat="1" ht="41.25" customHeight="1">
      <c r="A22" s="273"/>
      <c r="B22" s="273"/>
      <c r="C22" s="273"/>
      <c r="D22" s="330"/>
      <c r="E22" s="294"/>
      <c r="F22" s="330"/>
      <c r="G22" s="331"/>
      <c r="H22" s="245"/>
      <c r="I22" s="245"/>
      <c r="J22" s="332"/>
      <c r="K22" s="319"/>
      <c r="L22" s="325"/>
      <c r="M22" s="320"/>
      <c r="N22" s="328"/>
      <c r="O22" s="329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</row>
    <row r="23" spans="1:115" s="246" customFormat="1" ht="106.5" customHeight="1">
      <c r="A23" s="272"/>
      <c r="B23" s="272"/>
      <c r="C23" s="272"/>
      <c r="D23" s="294" t="s">
        <v>163</v>
      </c>
      <c r="E23" s="294"/>
      <c r="F23" s="294" t="s">
        <v>164</v>
      </c>
      <c r="G23" s="249" t="s">
        <v>194</v>
      </c>
      <c r="H23" s="245"/>
      <c r="I23" s="245"/>
      <c r="J23" s="285" t="s">
        <v>204</v>
      </c>
      <c r="K23" s="302">
        <v>44707</v>
      </c>
      <c r="L23" s="313">
        <f>K23+365</f>
        <v>45072</v>
      </c>
      <c r="M23" s="283">
        <f>L23+60</f>
        <v>45132</v>
      </c>
      <c r="N23" s="296">
        <v>316188.94</v>
      </c>
      <c r="O23" s="293">
        <v>0.05</v>
      </c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</row>
    <row r="24" spans="1:115" s="246" customFormat="1" ht="106.5" customHeight="1">
      <c r="A24" s="272"/>
      <c r="B24" s="272"/>
      <c r="C24" s="272"/>
      <c r="D24" s="294" t="s">
        <v>165</v>
      </c>
      <c r="E24" s="294"/>
      <c r="F24" s="294" t="s">
        <v>166</v>
      </c>
      <c r="G24" s="249" t="s">
        <v>167</v>
      </c>
      <c r="H24" s="245"/>
      <c r="I24" s="245"/>
      <c r="J24" s="285" t="s">
        <v>203</v>
      </c>
      <c r="K24" s="302">
        <v>44721</v>
      </c>
      <c r="L24" s="313">
        <f>K24+180</f>
        <v>44901</v>
      </c>
      <c r="M24" s="283">
        <f>L24+60</f>
        <v>44961</v>
      </c>
      <c r="N24" s="296">
        <v>308093.27</v>
      </c>
      <c r="O24" s="293">
        <v>0.05</v>
      </c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</row>
    <row r="25" spans="1:115" s="246" customFormat="1" ht="86.25" customHeight="1">
      <c r="A25" s="275"/>
      <c r="B25" s="275"/>
      <c r="C25" s="281"/>
      <c r="D25" s="286" t="s">
        <v>168</v>
      </c>
      <c r="E25" s="286"/>
      <c r="F25" s="285" t="s">
        <v>169</v>
      </c>
      <c r="G25" s="249" t="s">
        <v>195</v>
      </c>
      <c r="H25" s="286"/>
      <c r="I25" s="287"/>
      <c r="J25" s="285" t="s">
        <v>144</v>
      </c>
      <c r="K25" s="291">
        <v>44683</v>
      </c>
      <c r="L25" s="302">
        <f>K25+180+63</f>
        <v>44926</v>
      </c>
      <c r="M25" s="283">
        <f>L25+60</f>
        <v>44986</v>
      </c>
      <c r="N25" s="298">
        <v>1531278.41</v>
      </c>
      <c r="O25" s="288">
        <v>0.1</v>
      </c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</row>
    <row r="26" spans="1:115" s="256" customFormat="1" ht="45.75" customHeight="1">
      <c r="A26" s="321"/>
      <c r="B26" s="321"/>
      <c r="C26" s="322" t="s">
        <v>48</v>
      </c>
      <c r="D26" s="321" t="s">
        <v>170</v>
      </c>
      <c r="E26" s="286"/>
      <c r="F26" s="323" t="s">
        <v>171</v>
      </c>
      <c r="G26" s="324" t="s">
        <v>196</v>
      </c>
      <c r="H26" s="286" t="s">
        <v>11</v>
      </c>
      <c r="I26" s="287">
        <f>I27+I28</f>
        <v>908941.98</v>
      </c>
      <c r="J26" s="317" t="s">
        <v>172</v>
      </c>
      <c r="K26" s="318">
        <v>44734</v>
      </c>
      <c r="L26" s="319">
        <f>K26+180</f>
        <v>44914</v>
      </c>
      <c r="M26" s="320">
        <f>L26+60</f>
        <v>44974</v>
      </c>
      <c r="N26" s="315">
        <v>260644.67</v>
      </c>
      <c r="O26" s="314">
        <v>0.01</v>
      </c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5"/>
      <c r="CD26" s="255"/>
      <c r="CE26" s="255"/>
      <c r="CF26" s="255"/>
      <c r="CG26" s="255"/>
      <c r="CH26" s="255"/>
      <c r="CI26" s="255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5"/>
      <c r="CV26" s="255"/>
      <c r="CW26" s="255"/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</row>
    <row r="27" spans="1:115" s="256" customFormat="1" ht="45.75" customHeight="1">
      <c r="A27" s="321"/>
      <c r="B27" s="321"/>
      <c r="C27" s="322"/>
      <c r="D27" s="321"/>
      <c r="E27" s="286"/>
      <c r="F27" s="323"/>
      <c r="G27" s="324"/>
      <c r="H27" s="286" t="s">
        <v>8</v>
      </c>
      <c r="I27" s="304">
        <v>158941.98000000001</v>
      </c>
      <c r="J27" s="317"/>
      <c r="K27" s="318"/>
      <c r="L27" s="319"/>
      <c r="M27" s="320"/>
      <c r="N27" s="315"/>
      <c r="O27" s="314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255"/>
      <c r="CR27" s="255"/>
      <c r="CS27" s="255"/>
      <c r="CT27" s="255"/>
      <c r="CU27" s="255"/>
      <c r="CV27" s="255"/>
      <c r="CW27" s="255"/>
      <c r="CX27" s="255"/>
      <c r="CY27" s="25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</row>
    <row r="28" spans="1:115" s="256" customFormat="1" ht="45.75" customHeight="1">
      <c r="A28" s="321"/>
      <c r="B28" s="321"/>
      <c r="C28" s="322"/>
      <c r="D28" s="321"/>
      <c r="E28" s="286"/>
      <c r="F28" s="323"/>
      <c r="G28" s="324"/>
      <c r="H28" s="286" t="s">
        <v>9</v>
      </c>
      <c r="I28" s="304">
        <v>750000</v>
      </c>
      <c r="J28" s="317"/>
      <c r="K28" s="318"/>
      <c r="L28" s="319"/>
      <c r="M28" s="320"/>
      <c r="N28" s="315"/>
      <c r="O28" s="314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255"/>
      <c r="CS28" s="255"/>
      <c r="CT28" s="255"/>
      <c r="CU28" s="255"/>
      <c r="CV28" s="255"/>
      <c r="CW28" s="255"/>
      <c r="CX28" s="255"/>
      <c r="CY28" s="255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</row>
    <row r="29" spans="1:115" s="256" customFormat="1" ht="45.75" customHeight="1">
      <c r="A29" s="321"/>
      <c r="B29" s="321"/>
      <c r="C29" s="322"/>
      <c r="D29" s="321" t="s">
        <v>173</v>
      </c>
      <c r="E29" s="286"/>
      <c r="F29" s="323" t="s">
        <v>169</v>
      </c>
      <c r="G29" s="324" t="s">
        <v>197</v>
      </c>
      <c r="H29" s="286"/>
      <c r="I29" s="287"/>
      <c r="J29" s="317" t="s">
        <v>144</v>
      </c>
      <c r="K29" s="318">
        <v>44733</v>
      </c>
      <c r="L29" s="319">
        <f>K29+180+62</f>
        <v>44975</v>
      </c>
      <c r="M29" s="320">
        <f>L29+60</f>
        <v>45035</v>
      </c>
      <c r="N29" s="315">
        <v>530679.47</v>
      </c>
      <c r="O29" s="314">
        <v>0.01</v>
      </c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</row>
    <row r="30" spans="1:115" s="256" customFormat="1" ht="45.75" customHeight="1">
      <c r="A30" s="321"/>
      <c r="B30" s="321"/>
      <c r="C30" s="322"/>
      <c r="D30" s="321"/>
      <c r="E30" s="286"/>
      <c r="F30" s="323"/>
      <c r="G30" s="324"/>
      <c r="H30" s="286"/>
      <c r="I30" s="304"/>
      <c r="J30" s="317"/>
      <c r="K30" s="318"/>
      <c r="L30" s="319"/>
      <c r="M30" s="320"/>
      <c r="N30" s="315"/>
      <c r="O30" s="314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</row>
    <row r="31" spans="1:115" s="256" customFormat="1" ht="45.75" customHeight="1">
      <c r="A31" s="321"/>
      <c r="B31" s="321"/>
      <c r="C31" s="322"/>
      <c r="D31" s="321" t="s">
        <v>174</v>
      </c>
      <c r="E31" s="286"/>
      <c r="F31" s="323" t="s">
        <v>175</v>
      </c>
      <c r="G31" s="324" t="s">
        <v>198</v>
      </c>
      <c r="H31" s="286"/>
      <c r="I31" s="287"/>
      <c r="J31" s="317" t="s">
        <v>145</v>
      </c>
      <c r="K31" s="318">
        <v>44718</v>
      </c>
      <c r="L31" s="319">
        <f>K31+365</f>
        <v>45083</v>
      </c>
      <c r="M31" s="320">
        <f>L31+60</f>
        <v>45143</v>
      </c>
      <c r="N31" s="315">
        <v>1293327.3999999999</v>
      </c>
      <c r="O31" s="314">
        <v>0.01</v>
      </c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255"/>
      <c r="CR31" s="255"/>
      <c r="CS31" s="255"/>
      <c r="CT31" s="255"/>
      <c r="CU31" s="255"/>
      <c r="CV31" s="255"/>
      <c r="CW31" s="255"/>
      <c r="CX31" s="255"/>
      <c r="CY31" s="255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</row>
    <row r="32" spans="1:115" s="256" customFormat="1" ht="45.75" customHeight="1">
      <c r="A32" s="321"/>
      <c r="B32" s="321"/>
      <c r="C32" s="322"/>
      <c r="D32" s="321"/>
      <c r="E32" s="286"/>
      <c r="F32" s="323"/>
      <c r="G32" s="324"/>
      <c r="H32" s="286"/>
      <c r="I32" s="304"/>
      <c r="J32" s="317"/>
      <c r="K32" s="318"/>
      <c r="L32" s="319"/>
      <c r="M32" s="320"/>
      <c r="N32" s="315"/>
      <c r="O32" s="314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</row>
    <row r="33" spans="1:115" s="256" customFormat="1" ht="45.75" customHeight="1">
      <c r="A33" s="321"/>
      <c r="B33" s="321"/>
      <c r="C33" s="322"/>
      <c r="D33" s="321"/>
      <c r="E33" s="286"/>
      <c r="F33" s="323"/>
      <c r="G33" s="324"/>
      <c r="H33" s="286"/>
      <c r="I33" s="304"/>
      <c r="J33" s="317"/>
      <c r="K33" s="318"/>
      <c r="L33" s="319"/>
      <c r="M33" s="320"/>
      <c r="N33" s="315"/>
      <c r="O33" s="314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5"/>
      <c r="CP33" s="255"/>
      <c r="CQ33" s="255"/>
      <c r="CR33" s="255"/>
      <c r="CS33" s="255"/>
      <c r="CT33" s="255"/>
      <c r="CU33" s="255"/>
      <c r="CV33" s="255"/>
      <c r="CW33" s="255"/>
      <c r="CX33" s="255"/>
      <c r="CY33" s="255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</row>
    <row r="34" spans="1:115" s="256" customFormat="1" ht="45.75" customHeight="1">
      <c r="A34" s="321"/>
      <c r="B34" s="321"/>
      <c r="C34" s="322"/>
      <c r="D34" s="321" t="s">
        <v>176</v>
      </c>
      <c r="E34" s="286"/>
      <c r="F34" s="323" t="s">
        <v>177</v>
      </c>
      <c r="G34" s="316" t="s">
        <v>200</v>
      </c>
      <c r="H34" s="286"/>
      <c r="I34" s="287"/>
      <c r="J34" s="317" t="s">
        <v>144</v>
      </c>
      <c r="K34" s="318">
        <v>44726</v>
      </c>
      <c r="L34" s="319">
        <f>K34+180</f>
        <v>44906</v>
      </c>
      <c r="M34" s="320">
        <f>L34+60</f>
        <v>44966</v>
      </c>
      <c r="N34" s="315">
        <v>349158.34</v>
      </c>
      <c r="O34" s="314">
        <v>0.01</v>
      </c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5"/>
      <c r="BV34" s="255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/>
      <c r="CG34" s="255"/>
      <c r="CH34" s="255"/>
      <c r="CI34" s="255"/>
      <c r="CJ34" s="255"/>
      <c r="CK34" s="255"/>
      <c r="CL34" s="255"/>
      <c r="CM34" s="255"/>
      <c r="CN34" s="255"/>
      <c r="CO34" s="255"/>
      <c r="CP34" s="255"/>
      <c r="CQ34" s="255"/>
      <c r="CR34" s="255"/>
      <c r="CS34" s="255"/>
      <c r="CT34" s="255"/>
      <c r="CU34" s="255"/>
      <c r="CV34" s="255"/>
      <c r="CW34" s="255"/>
      <c r="CX34" s="255"/>
      <c r="CY34" s="255"/>
      <c r="CZ34" s="255"/>
      <c r="DA34" s="255"/>
      <c r="DB34" s="255"/>
      <c r="DC34" s="255"/>
      <c r="DD34" s="255"/>
      <c r="DE34" s="255"/>
      <c r="DF34" s="255"/>
      <c r="DG34" s="255"/>
      <c r="DH34" s="255"/>
      <c r="DI34" s="255"/>
      <c r="DJ34" s="255"/>
      <c r="DK34" s="255"/>
    </row>
    <row r="35" spans="1:115" s="256" customFormat="1" ht="45.75" customHeight="1">
      <c r="A35" s="321"/>
      <c r="B35" s="321"/>
      <c r="C35" s="322"/>
      <c r="D35" s="321"/>
      <c r="E35" s="286"/>
      <c r="F35" s="323"/>
      <c r="G35" s="316"/>
      <c r="H35" s="286"/>
      <c r="I35" s="304"/>
      <c r="J35" s="317"/>
      <c r="K35" s="318"/>
      <c r="L35" s="319"/>
      <c r="M35" s="320"/>
      <c r="N35" s="315"/>
      <c r="O35" s="314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255"/>
      <c r="CQ35" s="255"/>
      <c r="CR35" s="255"/>
      <c r="CS35" s="255"/>
      <c r="CT35" s="255"/>
      <c r="CU35" s="255"/>
      <c r="CV35" s="255"/>
      <c r="CW35" s="255"/>
      <c r="CX35" s="255"/>
      <c r="CY35" s="255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</row>
    <row r="36" spans="1:115" s="256" customFormat="1" ht="45.75" customHeight="1">
      <c r="A36" s="321"/>
      <c r="B36" s="321"/>
      <c r="C36" s="322"/>
      <c r="D36" s="321"/>
      <c r="E36" s="286"/>
      <c r="F36" s="323"/>
      <c r="G36" s="316"/>
      <c r="H36" s="286"/>
      <c r="I36" s="304"/>
      <c r="J36" s="317"/>
      <c r="K36" s="318"/>
      <c r="L36" s="319"/>
      <c r="M36" s="320"/>
      <c r="N36" s="315"/>
      <c r="O36" s="314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</row>
    <row r="37" spans="1:115" s="251" customFormat="1" ht="114" customHeight="1">
      <c r="A37" s="253"/>
      <c r="B37" s="253"/>
      <c r="C37" s="280"/>
      <c r="D37" s="285" t="s">
        <v>178</v>
      </c>
      <c r="E37" s="285"/>
      <c r="F37" s="285" t="s">
        <v>179</v>
      </c>
      <c r="G37" s="249" t="s">
        <v>199</v>
      </c>
      <c r="H37" s="285"/>
      <c r="I37" s="245"/>
      <c r="J37" s="286" t="s">
        <v>202</v>
      </c>
      <c r="K37" s="284">
        <v>44670</v>
      </c>
      <c r="L37" s="302">
        <f>K37+730+91</f>
        <v>45491</v>
      </c>
      <c r="M37" s="284">
        <f>L37+91</f>
        <v>45582</v>
      </c>
      <c r="N37" s="296">
        <v>42580795.719999999</v>
      </c>
      <c r="O37" s="288">
        <v>0.01</v>
      </c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</row>
    <row r="38" spans="1:115" s="251" customFormat="1" ht="100.5" customHeight="1">
      <c r="A38" s="253"/>
      <c r="B38" s="253"/>
      <c r="C38" s="280"/>
      <c r="D38" s="285" t="s">
        <v>180</v>
      </c>
      <c r="E38" s="285"/>
      <c r="F38" s="285" t="s">
        <v>181</v>
      </c>
      <c r="G38" s="249" t="s">
        <v>182</v>
      </c>
      <c r="H38" s="285"/>
      <c r="I38" s="245"/>
      <c r="J38" s="286" t="s">
        <v>147</v>
      </c>
      <c r="K38" s="284">
        <v>44707</v>
      </c>
      <c r="L38" s="302">
        <f>K38+365+180</f>
        <v>45252</v>
      </c>
      <c r="M38" s="284">
        <f>L38+60</f>
        <v>45312</v>
      </c>
      <c r="N38" s="296">
        <v>10519024.050000001</v>
      </c>
      <c r="O38" s="288">
        <v>0.05</v>
      </c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</row>
    <row r="39" spans="1:115" ht="90" customHeight="1"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255"/>
      <c r="CS39" s="255"/>
      <c r="CT39" s="255"/>
      <c r="CU39" s="255"/>
      <c r="CV39" s="255"/>
      <c r="CW39" s="255"/>
      <c r="CX39" s="255"/>
      <c r="CY39" s="255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</row>
  </sheetData>
  <autoFilter ref="D1:D38"/>
  <mergeCells count="67">
    <mergeCell ref="D1:O1"/>
    <mergeCell ref="D17:D19"/>
    <mergeCell ref="F17:F19"/>
    <mergeCell ref="G17:G19"/>
    <mergeCell ref="J17:J19"/>
    <mergeCell ref="K17:K19"/>
    <mergeCell ref="L17:L19"/>
    <mergeCell ref="M17:M19"/>
    <mergeCell ref="D20:D22"/>
    <mergeCell ref="F20:F22"/>
    <mergeCell ref="G20:G22"/>
    <mergeCell ref="J20:J22"/>
    <mergeCell ref="K20:K22"/>
    <mergeCell ref="L20:L22"/>
    <mergeCell ref="M20:M22"/>
    <mergeCell ref="N20:N22"/>
    <mergeCell ref="N17:N19"/>
    <mergeCell ref="O17:O19"/>
    <mergeCell ref="O20:O22"/>
    <mergeCell ref="A26:A28"/>
    <mergeCell ref="B26:B28"/>
    <mergeCell ref="C26:C28"/>
    <mergeCell ref="D26:D28"/>
    <mergeCell ref="F26:F28"/>
    <mergeCell ref="G26:G28"/>
    <mergeCell ref="J26:J28"/>
    <mergeCell ref="K26:K28"/>
    <mergeCell ref="L26:L28"/>
    <mergeCell ref="M26:M28"/>
    <mergeCell ref="A29:A30"/>
    <mergeCell ref="B29:B30"/>
    <mergeCell ref="C29:C30"/>
    <mergeCell ref="D29:D30"/>
    <mergeCell ref="F29:F30"/>
    <mergeCell ref="G29:G30"/>
    <mergeCell ref="J29:J30"/>
    <mergeCell ref="K29:K30"/>
    <mergeCell ref="L29:L30"/>
    <mergeCell ref="M29:M30"/>
    <mergeCell ref="A31:A33"/>
    <mergeCell ref="B31:B33"/>
    <mergeCell ref="C31:C33"/>
    <mergeCell ref="D31:D33"/>
    <mergeCell ref="F31:F33"/>
    <mergeCell ref="G31:G33"/>
    <mergeCell ref="J31:J33"/>
    <mergeCell ref="K31:K33"/>
    <mergeCell ref="L31:L33"/>
    <mergeCell ref="M31:M33"/>
    <mergeCell ref="A34:A36"/>
    <mergeCell ref="B34:B36"/>
    <mergeCell ref="C34:C36"/>
    <mergeCell ref="D34:D36"/>
    <mergeCell ref="F34:F36"/>
    <mergeCell ref="G34:G36"/>
    <mergeCell ref="J34:J36"/>
    <mergeCell ref="K34:K36"/>
    <mergeCell ref="L34:L36"/>
    <mergeCell ref="M34:M36"/>
    <mergeCell ref="O34:O36"/>
    <mergeCell ref="N26:N28"/>
    <mergeCell ref="N29:N30"/>
    <mergeCell ref="N34:N36"/>
    <mergeCell ref="N31:N33"/>
    <mergeCell ref="O26:O28"/>
    <mergeCell ref="O29:O30"/>
    <mergeCell ref="O31:O33"/>
  </mergeCells>
  <conditionalFormatting sqref="L17:M17 L20:M20 L23:M38 L9:L30 L3:M3">
    <cfRule type="cellIs" dxfId="2" priority="67" operator="lessThan">
      <formula>43189</formula>
    </cfRule>
  </conditionalFormatting>
  <conditionalFormatting sqref="L9:L38 L3">
    <cfRule type="cellIs" dxfId="1" priority="66" operator="lessThan">
      <formula>43707</formula>
    </cfRule>
  </conditionalFormatting>
  <conditionalFormatting sqref="L25:M38 L8:M8 M4:M8 K7:L7">
    <cfRule type="timePeriod" dxfId="0" priority="53" timePeriod="thisMonth">
      <formula>AND(MONTH(K4)=MONTH(TODAY()),YEAR(K4)=YEAR(TODAY()))</formula>
    </cfRule>
  </conditionalFormatting>
  <printOptions horizontalCentered="1"/>
  <pageMargins left="0.15748031496062992" right="0.19685039370078741" top="0.81937499999999996" bottom="0.39370078740157483" header="0" footer="0"/>
  <pageSetup paperSize="9" scale="38" fitToWidth="2" fitToHeight="2" orientation="landscape" r:id="rId1"/>
  <headerFooter>
    <oddHeader>&amp;L&amp;G&amp;C&amp;"Arial,Negrito"&amp;20
PREFEITURA DA ESTÂNCIA BALNEÁRIA DE CARAGUATATUBA
ESTADO DE SÃO PAULO</oddHeader>
  </headerFooter>
  <rowBreaks count="1" manualBreakCount="1">
    <brk id="12" min="3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6"/>
  <sheetViews>
    <sheetView view="pageBreakPreview" topLeftCell="D1" zoomScale="40" zoomScaleNormal="50" zoomScaleSheetLayoutView="40" workbookViewId="0">
      <pane ySplit="2" topLeftCell="A10" activePane="bottomLeft" state="frozen"/>
      <selection pane="bottomLeft" activeCell="D22" sqref="A22:XFD22"/>
    </sheetView>
  </sheetViews>
  <sheetFormatPr defaultRowHeight="90" customHeight="1"/>
  <cols>
    <col min="1" max="1" width="8.28515625" style="73" hidden="1" customWidth="1"/>
    <col min="2" max="2" width="20" style="73" hidden="1" customWidth="1"/>
    <col min="3" max="3" width="30.140625" style="6" hidden="1" customWidth="1"/>
    <col min="4" max="4" width="30.85546875" style="74" customWidth="1"/>
    <col min="5" max="5" width="28.140625" style="74" hidden="1" customWidth="1"/>
    <col min="6" max="6" width="26.42578125" style="74" customWidth="1"/>
    <col min="7" max="7" width="81.140625" style="75" customWidth="1"/>
    <col min="8" max="8" width="19.28515625" style="76" hidden="1" customWidth="1"/>
    <col min="9" max="9" width="37.85546875" style="77" hidden="1" customWidth="1"/>
    <col min="10" max="10" width="55.140625" style="84" customWidth="1"/>
    <col min="11" max="11" width="34" style="79" customWidth="1"/>
    <col min="12" max="13" width="30.7109375" style="79" customWidth="1"/>
    <col min="14" max="14" width="17.7109375" style="80" customWidth="1"/>
    <col min="15" max="15" width="36.7109375" style="34" customWidth="1"/>
    <col min="16" max="16" width="17.7109375" style="81" customWidth="1"/>
    <col min="17" max="17" width="36.7109375" style="34" customWidth="1"/>
    <col min="18" max="18" width="17.7109375" style="81" customWidth="1"/>
    <col min="19" max="20" width="36.7109375" style="34" customWidth="1"/>
    <col min="21" max="22" width="46.42578125" style="34" customWidth="1"/>
    <col min="23" max="23" width="58.7109375" style="34" customWidth="1"/>
    <col min="24" max="28" width="38.28515625" style="34" customWidth="1"/>
    <col min="29" max="32" width="38.28515625" style="34" hidden="1" customWidth="1"/>
    <col min="33" max="33" width="38.28515625" style="134" customWidth="1"/>
    <col min="34" max="16384" width="9.140625" style="82"/>
  </cols>
  <sheetData>
    <row r="1" spans="1:33" s="40" customFormat="1" ht="83.25" customHeight="1">
      <c r="A1" s="85"/>
      <c r="B1" s="85"/>
      <c r="C1" s="86"/>
      <c r="D1" s="333" t="s">
        <v>42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213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25"/>
    </row>
    <row r="2" spans="1:33" s="49" customFormat="1" ht="64.5" customHeight="1">
      <c r="A2" s="88"/>
      <c r="B2" s="88" t="s">
        <v>20</v>
      </c>
      <c r="C2" s="102" t="s">
        <v>34</v>
      </c>
      <c r="D2" s="88" t="s">
        <v>62</v>
      </c>
      <c r="E2" s="88" t="s">
        <v>13</v>
      </c>
      <c r="F2" s="88" t="s">
        <v>12</v>
      </c>
      <c r="G2" s="88" t="s">
        <v>3</v>
      </c>
      <c r="H2" s="88" t="s">
        <v>30</v>
      </c>
      <c r="I2" s="88" t="s">
        <v>6</v>
      </c>
      <c r="J2" s="228" t="s">
        <v>4</v>
      </c>
      <c r="K2" s="89" t="s">
        <v>1</v>
      </c>
      <c r="L2" s="89" t="s">
        <v>2</v>
      </c>
      <c r="M2" s="89" t="s">
        <v>12</v>
      </c>
      <c r="N2" s="373" t="s">
        <v>5</v>
      </c>
      <c r="O2" s="373"/>
      <c r="P2" s="373" t="s">
        <v>10</v>
      </c>
      <c r="Q2" s="373"/>
      <c r="R2" s="373" t="s">
        <v>23</v>
      </c>
      <c r="S2" s="373"/>
      <c r="T2" s="225" t="s">
        <v>28</v>
      </c>
      <c r="U2" s="225" t="s">
        <v>27</v>
      </c>
      <c r="V2" s="225" t="s">
        <v>136</v>
      </c>
      <c r="W2" s="90" t="s">
        <v>71</v>
      </c>
      <c r="X2" s="90" t="s">
        <v>14</v>
      </c>
      <c r="Y2" s="116" t="s">
        <v>15</v>
      </c>
      <c r="Z2" s="116" t="s">
        <v>16</v>
      </c>
      <c r="AA2" s="116" t="s">
        <v>17</v>
      </c>
      <c r="AB2" s="116" t="s">
        <v>18</v>
      </c>
      <c r="AC2" s="91" t="s">
        <v>19</v>
      </c>
      <c r="AD2" s="225" t="s">
        <v>24</v>
      </c>
      <c r="AE2" s="92" t="s">
        <v>25</v>
      </c>
      <c r="AF2" s="116" t="s">
        <v>26</v>
      </c>
      <c r="AG2" s="126" t="s">
        <v>134</v>
      </c>
    </row>
    <row r="3" spans="1:33" s="161" customFormat="1" ht="106.5" customHeight="1">
      <c r="A3" s="155"/>
      <c r="B3" s="155"/>
      <c r="C3" s="156"/>
      <c r="D3" s="157" t="s">
        <v>121</v>
      </c>
      <c r="E3" s="157"/>
      <c r="F3" s="158" t="s">
        <v>126</v>
      </c>
      <c r="G3" s="159" t="s">
        <v>98</v>
      </c>
      <c r="H3" s="7"/>
      <c r="I3" s="7"/>
      <c r="J3" s="160" t="s">
        <v>122</v>
      </c>
      <c r="K3" s="239">
        <v>44512</v>
      </c>
      <c r="L3" s="215">
        <f>K3+91</f>
        <v>44603</v>
      </c>
      <c r="M3" s="239">
        <f>L3+61</f>
        <v>44664</v>
      </c>
      <c r="N3" s="7" t="s">
        <v>8</v>
      </c>
      <c r="O3" s="7">
        <v>320218.40000000002</v>
      </c>
      <c r="P3" s="7" t="s">
        <v>8</v>
      </c>
      <c r="Q3" s="7">
        <v>460174.66</v>
      </c>
      <c r="R3" s="7" t="s">
        <v>8</v>
      </c>
      <c r="S3" s="7">
        <f>O3+T3-Q3</f>
        <v>12660.020000000077</v>
      </c>
      <c r="T3" s="8">
        <v>152616.28</v>
      </c>
      <c r="U3" s="7">
        <f>S3+T3</f>
        <v>165276.30000000008</v>
      </c>
      <c r="V3" s="7">
        <f>20218.4+121042.92+T3</f>
        <v>293877.59999999998</v>
      </c>
      <c r="W3" s="8"/>
      <c r="X3" s="8"/>
      <c r="Y3" s="8"/>
      <c r="Z3" s="7"/>
      <c r="AA3" s="7"/>
      <c r="AB3" s="7"/>
      <c r="AC3" s="7"/>
      <c r="AD3" s="7"/>
      <c r="AE3" s="7"/>
      <c r="AF3" s="7"/>
      <c r="AG3" s="233"/>
    </row>
    <row r="4" spans="1:33" s="161" customFormat="1" ht="89.25" customHeight="1">
      <c r="A4" s="155"/>
      <c r="B4" s="155"/>
      <c r="C4" s="156"/>
      <c r="D4" s="157" t="s">
        <v>91</v>
      </c>
      <c r="E4" s="157"/>
      <c r="F4" s="158" t="s">
        <v>96</v>
      </c>
      <c r="G4" s="159" t="s">
        <v>92</v>
      </c>
      <c r="H4" s="7"/>
      <c r="I4" s="7"/>
      <c r="J4" s="160" t="s">
        <v>93</v>
      </c>
      <c r="K4" s="239">
        <v>44421</v>
      </c>
      <c r="L4" s="215">
        <v>44588</v>
      </c>
      <c r="M4" s="239">
        <v>44663</v>
      </c>
      <c r="N4" s="7" t="s">
        <v>90</v>
      </c>
      <c r="O4" s="7">
        <v>293056.44</v>
      </c>
      <c r="P4" s="7" t="s">
        <v>90</v>
      </c>
      <c r="Q4" s="7">
        <v>293056.44</v>
      </c>
      <c r="R4" s="7" t="s">
        <v>90</v>
      </c>
      <c r="S4" s="7">
        <f>O4-Q4</f>
        <v>0</v>
      </c>
      <c r="T4" s="8">
        <v>0</v>
      </c>
      <c r="U4" s="7">
        <f>S4+T4</f>
        <v>0</v>
      </c>
      <c r="V4" s="7">
        <v>110650.29000000001</v>
      </c>
      <c r="W4" s="8"/>
      <c r="X4" s="8"/>
      <c r="Y4" s="8"/>
      <c r="Z4" s="7"/>
      <c r="AA4" s="7"/>
      <c r="AB4" s="7"/>
      <c r="AC4" s="7"/>
      <c r="AD4" s="7"/>
      <c r="AE4" s="7"/>
      <c r="AF4" s="7"/>
      <c r="AG4" s="233"/>
    </row>
    <row r="5" spans="1:33" s="161" customFormat="1" ht="106.5" customHeight="1">
      <c r="A5" s="155"/>
      <c r="B5" s="155"/>
      <c r="C5" s="156"/>
      <c r="D5" s="157" t="s">
        <v>94</v>
      </c>
      <c r="E5" s="157"/>
      <c r="F5" s="158" t="s">
        <v>97</v>
      </c>
      <c r="G5" s="159" t="s">
        <v>100</v>
      </c>
      <c r="H5" s="7"/>
      <c r="I5" s="7"/>
      <c r="J5" s="160" t="s">
        <v>95</v>
      </c>
      <c r="K5" s="239">
        <v>44412</v>
      </c>
      <c r="L5" s="215">
        <v>44594</v>
      </c>
      <c r="M5" s="239">
        <v>44625</v>
      </c>
      <c r="N5" s="7" t="s">
        <v>90</v>
      </c>
      <c r="O5" s="7">
        <v>237903.9</v>
      </c>
      <c r="P5" s="7" t="s">
        <v>90</v>
      </c>
      <c r="Q5" s="7">
        <v>231092.44</v>
      </c>
      <c r="R5" s="7" t="s">
        <v>90</v>
      </c>
      <c r="S5" s="7">
        <f>O5-Q5</f>
        <v>6811.4599999999919</v>
      </c>
      <c r="T5" s="8">
        <v>52846.12</v>
      </c>
      <c r="U5" s="7">
        <f>S5+T5</f>
        <v>59657.579999999994</v>
      </c>
      <c r="V5" s="7">
        <v>59657.579999999994</v>
      </c>
      <c r="W5" s="8"/>
      <c r="X5" s="166" t="s">
        <v>123</v>
      </c>
      <c r="Y5" s="8"/>
      <c r="Z5" s="7"/>
      <c r="AA5" s="7"/>
      <c r="AB5" s="7"/>
      <c r="AC5" s="7"/>
      <c r="AD5" s="7"/>
      <c r="AE5" s="7"/>
      <c r="AF5" s="7"/>
      <c r="AG5" s="233"/>
    </row>
    <row r="6" spans="1:33" s="31" customFormat="1" ht="45.75" hidden="1" customHeight="1">
      <c r="A6" s="357"/>
      <c r="B6" s="357"/>
      <c r="C6" s="358"/>
      <c r="D6" s="360"/>
      <c r="E6" s="220"/>
      <c r="F6" s="362"/>
      <c r="G6" s="364"/>
      <c r="H6" s="220"/>
      <c r="I6" s="10"/>
      <c r="J6" s="366"/>
      <c r="K6" s="346"/>
      <c r="L6" s="352"/>
      <c r="M6" s="351"/>
      <c r="N6" s="220"/>
      <c r="O6" s="10"/>
      <c r="P6" s="10"/>
      <c r="Q6" s="29"/>
      <c r="R6" s="30"/>
      <c r="S6" s="29"/>
      <c r="T6" s="29"/>
      <c r="U6" s="29"/>
      <c r="V6" s="29"/>
      <c r="W6" s="370"/>
      <c r="X6" s="344"/>
      <c r="Y6" s="344"/>
      <c r="Z6" s="344"/>
      <c r="AA6" s="344"/>
      <c r="AB6" s="344"/>
      <c r="AC6" s="344"/>
      <c r="AD6" s="344"/>
      <c r="AE6" s="344"/>
      <c r="AF6" s="344"/>
      <c r="AG6" s="29"/>
    </row>
    <row r="7" spans="1:33" s="27" customFormat="1" ht="45.75" hidden="1" customHeight="1">
      <c r="A7" s="357"/>
      <c r="B7" s="357"/>
      <c r="C7" s="358"/>
      <c r="D7" s="360"/>
      <c r="E7" s="219"/>
      <c r="F7" s="362"/>
      <c r="G7" s="364"/>
      <c r="H7" s="219"/>
      <c r="I7" s="97"/>
      <c r="J7" s="366"/>
      <c r="K7" s="346"/>
      <c r="L7" s="368"/>
      <c r="M7" s="351"/>
      <c r="N7" s="219"/>
      <c r="O7" s="32"/>
      <c r="P7" s="8"/>
      <c r="Q7" s="26"/>
      <c r="R7" s="28"/>
      <c r="S7" s="26"/>
      <c r="T7" s="26"/>
      <c r="U7" s="26"/>
      <c r="V7" s="26"/>
      <c r="W7" s="371"/>
      <c r="X7" s="344"/>
      <c r="Y7" s="344"/>
      <c r="Z7" s="344"/>
      <c r="AA7" s="344"/>
      <c r="AB7" s="344"/>
      <c r="AC7" s="344"/>
      <c r="AD7" s="344"/>
      <c r="AE7" s="344"/>
      <c r="AF7" s="344"/>
      <c r="AG7" s="26"/>
    </row>
    <row r="8" spans="1:33" s="21" customFormat="1" ht="45.75" hidden="1" customHeight="1">
      <c r="A8" s="357"/>
      <c r="B8" s="357"/>
      <c r="C8" s="359"/>
      <c r="D8" s="361"/>
      <c r="E8" s="106"/>
      <c r="F8" s="363"/>
      <c r="G8" s="365"/>
      <c r="H8" s="106"/>
      <c r="I8" s="107"/>
      <c r="J8" s="367"/>
      <c r="K8" s="347"/>
      <c r="L8" s="369"/>
      <c r="M8" s="352"/>
      <c r="N8" s="106"/>
      <c r="O8" s="108"/>
      <c r="P8" s="108"/>
      <c r="Q8" s="109"/>
      <c r="R8" s="110"/>
      <c r="S8" s="109"/>
      <c r="T8" s="109"/>
      <c r="U8" s="109"/>
      <c r="V8" s="109"/>
      <c r="W8" s="372"/>
      <c r="X8" s="345"/>
      <c r="Y8" s="345"/>
      <c r="Z8" s="345"/>
      <c r="AA8" s="345"/>
      <c r="AB8" s="345"/>
      <c r="AC8" s="345"/>
      <c r="AD8" s="345"/>
      <c r="AE8" s="345"/>
      <c r="AF8" s="345"/>
      <c r="AG8" s="109"/>
    </row>
    <row r="9" spans="1:33" s="101" customFormat="1" ht="106.5" hidden="1" customHeight="1">
      <c r="A9" s="115"/>
      <c r="B9" s="115"/>
      <c r="C9" s="118"/>
      <c r="D9" s="220"/>
      <c r="E9" s="98"/>
      <c r="F9" s="221"/>
      <c r="G9" s="119"/>
      <c r="H9" s="220"/>
      <c r="I9" s="8"/>
      <c r="J9" s="222"/>
      <c r="K9" s="223"/>
      <c r="L9" s="226"/>
      <c r="M9" s="226"/>
      <c r="N9" s="120"/>
      <c r="O9" s="121"/>
      <c r="P9" s="23"/>
      <c r="Q9" s="24"/>
      <c r="R9" s="22"/>
      <c r="S9" s="24"/>
      <c r="T9" s="24"/>
      <c r="U9" s="24"/>
      <c r="V9" s="24"/>
      <c r="W9" s="117"/>
      <c r="X9" s="29"/>
      <c r="Y9" s="29"/>
      <c r="Z9" s="29"/>
      <c r="AA9" s="29"/>
      <c r="AB9" s="29"/>
      <c r="AC9" s="29"/>
      <c r="AD9" s="29"/>
      <c r="AE9" s="29"/>
      <c r="AF9" s="29"/>
      <c r="AG9" s="233"/>
    </row>
    <row r="10" spans="1:33" s="31" customFormat="1" ht="45.75" customHeight="1">
      <c r="A10" s="357"/>
      <c r="B10" s="357"/>
      <c r="C10" s="358" t="s">
        <v>48</v>
      </c>
      <c r="D10" s="360" t="s">
        <v>63</v>
      </c>
      <c r="E10" s="220"/>
      <c r="F10" s="362" t="s">
        <v>65</v>
      </c>
      <c r="G10" s="364" t="s">
        <v>67</v>
      </c>
      <c r="H10" s="220" t="s">
        <v>11</v>
      </c>
      <c r="I10" s="10">
        <f>I11+I12</f>
        <v>685832.33000000007</v>
      </c>
      <c r="J10" s="366" t="s">
        <v>64</v>
      </c>
      <c r="K10" s="346">
        <v>44043</v>
      </c>
      <c r="L10" s="348">
        <v>44593</v>
      </c>
      <c r="M10" s="351">
        <v>44649</v>
      </c>
      <c r="N10" s="220" t="s">
        <v>11</v>
      </c>
      <c r="O10" s="10">
        <f>O11+O12</f>
        <v>609761.54</v>
      </c>
      <c r="P10" s="10" t="s">
        <v>11</v>
      </c>
      <c r="Q10" s="29">
        <f>Q11+Q12</f>
        <v>477052.92000000004</v>
      </c>
      <c r="R10" s="30" t="s">
        <v>11</v>
      </c>
      <c r="S10" s="29">
        <f t="shared" ref="S10" si="0">O10-Q10</f>
        <v>132708.62</v>
      </c>
      <c r="T10" s="29">
        <v>0</v>
      </c>
      <c r="U10" s="29">
        <f>S10</f>
        <v>132708.62</v>
      </c>
      <c r="V10" s="29"/>
      <c r="W10" s="353" t="s">
        <v>117</v>
      </c>
      <c r="X10" s="355" t="s">
        <v>118</v>
      </c>
      <c r="Y10" s="344"/>
      <c r="Z10" s="344"/>
      <c r="AA10" s="344"/>
      <c r="AB10" s="344"/>
      <c r="AC10" s="344"/>
      <c r="AD10" s="344"/>
      <c r="AE10" s="344"/>
      <c r="AF10" s="344"/>
      <c r="AG10" s="29">
        <f>AG11+AG12</f>
        <v>177933.18</v>
      </c>
    </row>
    <row r="11" spans="1:33" s="27" customFormat="1" ht="45.75" customHeight="1">
      <c r="A11" s="357"/>
      <c r="B11" s="357"/>
      <c r="C11" s="358"/>
      <c r="D11" s="360"/>
      <c r="E11" s="219"/>
      <c r="F11" s="362"/>
      <c r="G11" s="364"/>
      <c r="H11" s="219" t="s">
        <v>8</v>
      </c>
      <c r="I11" s="97">
        <v>224879.95</v>
      </c>
      <c r="J11" s="366"/>
      <c r="K11" s="346"/>
      <c r="L11" s="349"/>
      <c r="M11" s="351"/>
      <c r="N11" s="219" t="s">
        <v>8</v>
      </c>
      <c r="O11" s="32">
        <v>148809.16</v>
      </c>
      <c r="P11" s="8" t="s">
        <v>8</v>
      </c>
      <c r="Q11" s="26">
        <f>45169.65+19891.95</f>
        <v>65061.600000000006</v>
      </c>
      <c r="R11" s="28" t="s">
        <v>8</v>
      </c>
      <c r="S11" s="26">
        <f>26168.52+68642.37+5760.48</f>
        <v>100571.37</v>
      </c>
      <c r="T11" s="26">
        <v>19891.95</v>
      </c>
      <c r="U11" s="26">
        <f>S11</f>
        <v>100571.37</v>
      </c>
      <c r="V11" s="26">
        <v>100571.37</v>
      </c>
      <c r="W11" s="353"/>
      <c r="X11" s="355"/>
      <c r="Y11" s="344"/>
      <c r="Z11" s="344"/>
      <c r="AA11" s="344"/>
      <c r="AB11" s="344"/>
      <c r="AC11" s="344"/>
      <c r="AD11" s="344"/>
      <c r="AE11" s="344"/>
      <c r="AF11" s="344"/>
      <c r="AG11" s="26">
        <v>54913.89</v>
      </c>
    </row>
    <row r="12" spans="1:33" s="21" customFormat="1" ht="45.75" customHeight="1">
      <c r="A12" s="357"/>
      <c r="B12" s="357"/>
      <c r="C12" s="359"/>
      <c r="D12" s="361"/>
      <c r="E12" s="106"/>
      <c r="F12" s="363"/>
      <c r="G12" s="365"/>
      <c r="H12" s="106" t="s">
        <v>9</v>
      </c>
      <c r="I12" s="107">
        <v>460952.38</v>
      </c>
      <c r="J12" s="367"/>
      <c r="K12" s="347"/>
      <c r="L12" s="350"/>
      <c r="M12" s="352"/>
      <c r="N12" s="106" t="s">
        <v>9</v>
      </c>
      <c r="O12" s="108">
        <v>460952.38</v>
      </c>
      <c r="P12" s="108" t="s">
        <v>9</v>
      </c>
      <c r="Q12" s="109">
        <v>411991.32</v>
      </c>
      <c r="R12" s="110" t="s">
        <v>7</v>
      </c>
      <c r="S12" s="109">
        <v>39502.1</v>
      </c>
      <c r="T12" s="109">
        <v>0</v>
      </c>
      <c r="U12" s="109">
        <f>S12+T12</f>
        <v>39502.1</v>
      </c>
      <c r="V12" s="109">
        <v>39205.1</v>
      </c>
      <c r="W12" s="354"/>
      <c r="X12" s="356"/>
      <c r="Y12" s="345"/>
      <c r="Z12" s="345"/>
      <c r="AA12" s="345"/>
      <c r="AB12" s="345"/>
      <c r="AC12" s="345"/>
      <c r="AD12" s="345"/>
      <c r="AE12" s="345"/>
      <c r="AF12" s="345"/>
      <c r="AG12" s="109">
        <v>123019.29</v>
      </c>
    </row>
    <row r="13" spans="1:33" s="152" customFormat="1" ht="86.25" customHeight="1">
      <c r="A13" s="227"/>
      <c r="B13" s="227"/>
      <c r="C13" s="139" t="s">
        <v>85</v>
      </c>
      <c r="D13" s="228" t="s">
        <v>99</v>
      </c>
      <c r="E13" s="228"/>
      <c r="F13" s="230" t="s">
        <v>101</v>
      </c>
      <c r="G13" s="140" t="s">
        <v>102</v>
      </c>
      <c r="H13" s="228"/>
      <c r="I13" s="20"/>
      <c r="J13" s="232" t="s">
        <v>29</v>
      </c>
      <c r="K13" s="231">
        <v>44447</v>
      </c>
      <c r="L13" s="226">
        <v>44627</v>
      </c>
      <c r="M13" s="226">
        <v>44688</v>
      </c>
      <c r="N13" s="98" t="s">
        <v>9</v>
      </c>
      <c r="O13" s="153">
        <v>861053.43999999994</v>
      </c>
      <c r="P13" s="99" t="s">
        <v>7</v>
      </c>
      <c r="Q13" s="153">
        <v>377844.4</v>
      </c>
      <c r="R13" s="100" t="s">
        <v>88</v>
      </c>
      <c r="S13" s="25">
        <f>O13-Q13</f>
        <v>483209.03999999992</v>
      </c>
      <c r="T13" s="25">
        <v>0</v>
      </c>
      <c r="U13" s="25">
        <f>S13+-T13</f>
        <v>483209.03999999992</v>
      </c>
      <c r="V13" s="25">
        <v>461065.65</v>
      </c>
      <c r="W13" s="136"/>
      <c r="X13" s="135"/>
      <c r="Y13" s="135"/>
      <c r="Z13" s="135"/>
      <c r="AA13" s="135"/>
      <c r="AB13" s="135"/>
      <c r="AC13" s="135"/>
      <c r="AD13" s="135"/>
      <c r="AE13" s="135"/>
      <c r="AF13" s="135"/>
      <c r="AG13" s="127"/>
    </row>
    <row r="14" spans="1:33" s="137" customFormat="1" ht="54" hidden="1" customHeight="1">
      <c r="A14" s="138"/>
      <c r="B14" s="138"/>
      <c r="C14" s="142"/>
      <c r="D14" s="235"/>
      <c r="E14" s="235"/>
      <c r="F14" s="230"/>
      <c r="G14" s="143"/>
      <c r="H14" s="235"/>
      <c r="I14" s="144"/>
      <c r="J14" s="236"/>
      <c r="K14" s="237"/>
      <c r="L14" s="224"/>
      <c r="M14" s="224"/>
      <c r="N14" s="145"/>
      <c r="O14" s="146"/>
      <c r="P14" s="147"/>
      <c r="Q14" s="148"/>
      <c r="R14" s="149"/>
      <c r="S14" s="148"/>
      <c r="T14" s="148"/>
      <c r="U14" s="148"/>
      <c r="V14" s="148"/>
      <c r="W14" s="150"/>
      <c r="X14" s="148"/>
      <c r="Y14" s="148"/>
      <c r="Z14" s="148"/>
      <c r="AA14" s="148"/>
      <c r="AB14" s="148"/>
      <c r="AC14" s="148"/>
      <c r="AD14" s="148"/>
      <c r="AE14" s="148"/>
      <c r="AF14" s="148"/>
      <c r="AG14" s="151"/>
    </row>
    <row r="15" spans="1:33" s="162" customFormat="1" ht="97.5" customHeight="1">
      <c r="A15" s="168"/>
      <c r="B15" s="168"/>
      <c r="C15" s="169"/>
      <c r="D15" s="95" t="s">
        <v>104</v>
      </c>
      <c r="E15" s="95"/>
      <c r="F15" s="167" t="s">
        <v>106</v>
      </c>
      <c r="G15" s="170" t="s">
        <v>107</v>
      </c>
      <c r="H15" s="95"/>
      <c r="I15" s="96"/>
      <c r="J15" s="173" t="s">
        <v>105</v>
      </c>
      <c r="K15" s="171">
        <v>44432</v>
      </c>
      <c r="L15" s="216">
        <v>44614</v>
      </c>
      <c r="M15" s="172">
        <f>L15+60</f>
        <v>44674</v>
      </c>
      <c r="N15" s="95" t="s">
        <v>68</v>
      </c>
      <c r="O15" s="163">
        <v>748562.54</v>
      </c>
      <c r="P15" s="164" t="s">
        <v>68</v>
      </c>
      <c r="Q15" s="163">
        <v>838303.77</v>
      </c>
      <c r="R15" s="165" t="s">
        <v>68</v>
      </c>
      <c r="S15" s="135">
        <f>O15+T15-Q15</f>
        <v>72561.209999999963</v>
      </c>
      <c r="T15" s="135">
        <v>162302.44</v>
      </c>
      <c r="U15" s="135">
        <f t="shared" ref="U15" si="1">S15</f>
        <v>72561.209999999963</v>
      </c>
      <c r="V15" s="135">
        <f>72561.21</f>
        <v>72561.210000000006</v>
      </c>
      <c r="W15" s="136"/>
      <c r="X15" s="135">
        <v>162302.44</v>
      </c>
      <c r="Y15" s="164" t="s">
        <v>133</v>
      </c>
      <c r="Z15" s="135"/>
      <c r="AA15" s="135"/>
      <c r="AB15" s="135"/>
      <c r="AC15" s="135"/>
      <c r="AD15" s="135"/>
      <c r="AE15" s="135"/>
      <c r="AF15" s="135"/>
      <c r="AG15" s="127"/>
    </row>
    <row r="16" spans="1:33" s="190" customFormat="1" ht="48" customHeight="1">
      <c r="A16" s="179">
        <v>45</v>
      </c>
      <c r="B16" s="179"/>
      <c r="C16" s="180" t="s">
        <v>47</v>
      </c>
      <c r="D16" s="181" t="s">
        <v>37</v>
      </c>
      <c r="E16" s="167"/>
      <c r="F16" s="179" t="s">
        <v>51</v>
      </c>
      <c r="G16" s="179" t="s">
        <v>44</v>
      </c>
      <c r="H16" s="95" t="s">
        <v>11</v>
      </c>
      <c r="I16" s="103" t="e">
        <f>#REF!+#REF!</f>
        <v>#REF!</v>
      </c>
      <c r="J16" s="33" t="s">
        <v>46</v>
      </c>
      <c r="K16" s="200">
        <v>43752</v>
      </c>
      <c r="L16" s="217">
        <v>44695</v>
      </c>
      <c r="M16" s="182">
        <v>44696</v>
      </c>
      <c r="N16" s="177" t="s">
        <v>68</v>
      </c>
      <c r="O16" s="104">
        <v>3736725.23</v>
      </c>
      <c r="P16" s="178" t="s">
        <v>11</v>
      </c>
      <c r="Q16" s="178">
        <v>2269784.5</v>
      </c>
      <c r="R16" s="178" t="s">
        <v>11</v>
      </c>
      <c r="S16" s="178">
        <f>O16-Q16</f>
        <v>1466940.73</v>
      </c>
      <c r="T16" s="178">
        <f>933528.94-186822.34</f>
        <v>746706.6</v>
      </c>
      <c r="U16" s="178">
        <f>S16+T16</f>
        <v>2213647.33</v>
      </c>
      <c r="V16" s="178">
        <v>2213647.33</v>
      </c>
      <c r="W16" s="183" t="s">
        <v>72</v>
      </c>
      <c r="X16" s="184" t="s">
        <v>73</v>
      </c>
      <c r="Y16" s="185" t="s">
        <v>125</v>
      </c>
      <c r="Z16" s="186"/>
      <c r="AA16" s="218" t="s">
        <v>140</v>
      </c>
      <c r="AB16" s="187"/>
      <c r="AC16" s="186"/>
      <c r="AD16" s="186"/>
      <c r="AE16" s="186"/>
      <c r="AF16" s="188"/>
      <c r="AG16" s="189"/>
    </row>
    <row r="17" spans="1:33" s="41" customFormat="1" ht="64.5" hidden="1" customHeight="1">
      <c r="A17" s="221"/>
      <c r="B17" s="221"/>
      <c r="C17" s="234"/>
      <c r="D17" s="1"/>
      <c r="E17" s="221"/>
      <c r="F17" s="221"/>
      <c r="G17" s="238"/>
      <c r="H17" s="221"/>
      <c r="I17" s="7"/>
      <c r="J17" s="219"/>
      <c r="K17" s="51"/>
      <c r="L17" s="154"/>
      <c r="M17" s="48"/>
      <c r="N17" s="9"/>
      <c r="O17" s="7"/>
      <c r="P17" s="7"/>
      <c r="Q17" s="7"/>
      <c r="R17" s="7"/>
      <c r="S17" s="7"/>
      <c r="T17" s="7"/>
      <c r="U17" s="7"/>
      <c r="V17" s="7"/>
      <c r="W17" s="42"/>
      <c r="X17" s="7"/>
      <c r="Y17" s="7"/>
      <c r="Z17" s="7"/>
      <c r="AA17" s="7"/>
      <c r="AB17" s="7"/>
      <c r="AC17" s="7"/>
      <c r="AD17" s="7"/>
      <c r="AE17" s="7"/>
      <c r="AF17" s="7"/>
      <c r="AG17" s="129"/>
    </row>
    <row r="18" spans="1:33" s="197" customFormat="1" ht="64.5" customHeight="1">
      <c r="A18" s="167">
        <v>49</v>
      </c>
      <c r="B18" s="167"/>
      <c r="C18" s="176" t="s">
        <v>47</v>
      </c>
      <c r="D18" s="191" t="s">
        <v>39</v>
      </c>
      <c r="E18" s="167"/>
      <c r="F18" s="167" t="s">
        <v>45</v>
      </c>
      <c r="G18" s="175" t="s">
        <v>38</v>
      </c>
      <c r="H18" s="167" t="s">
        <v>8</v>
      </c>
      <c r="I18" s="104">
        <v>11507133.07</v>
      </c>
      <c r="J18" s="33" t="s">
        <v>46</v>
      </c>
      <c r="K18" s="192">
        <v>43627</v>
      </c>
      <c r="L18" s="174">
        <v>44598</v>
      </c>
      <c r="M18" s="192">
        <f>L18</f>
        <v>44598</v>
      </c>
      <c r="N18" s="103" t="s">
        <v>68</v>
      </c>
      <c r="O18" s="104">
        <v>13550830.15</v>
      </c>
      <c r="P18" s="104" t="s">
        <v>8</v>
      </c>
      <c r="Q18" s="104">
        <v>16036564.640000001</v>
      </c>
      <c r="R18" s="104" t="s">
        <v>8</v>
      </c>
      <c r="S18" s="104">
        <f>O18+T18-Q18</f>
        <v>641019.96999999881</v>
      </c>
      <c r="T18" s="104">
        <f>3386373.35-259618.89</f>
        <v>3126754.46</v>
      </c>
      <c r="U18" s="104">
        <f>S18</f>
        <v>641019.96999999881</v>
      </c>
      <c r="V18" s="104">
        <v>641019.96999999881</v>
      </c>
      <c r="W18" s="193" t="s">
        <v>83</v>
      </c>
      <c r="X18" s="194" t="s">
        <v>75</v>
      </c>
      <c r="Y18" s="195" t="s">
        <v>76</v>
      </c>
      <c r="Z18" s="195" t="s">
        <v>84</v>
      </c>
      <c r="AA18" s="194" t="s">
        <v>120</v>
      </c>
      <c r="AB18" s="194"/>
      <c r="AC18" s="194"/>
      <c r="AD18" s="194"/>
      <c r="AE18" s="194"/>
      <c r="AF18" s="194"/>
      <c r="AG18" s="196"/>
    </row>
    <row r="19" spans="1:33" s="199" customFormat="1" ht="64.5" customHeight="1">
      <c r="A19" s="167"/>
      <c r="B19" s="167"/>
      <c r="C19" s="176" t="s">
        <v>47</v>
      </c>
      <c r="D19" s="191" t="s">
        <v>57</v>
      </c>
      <c r="E19" s="167"/>
      <c r="F19" s="167" t="s">
        <v>58</v>
      </c>
      <c r="G19" s="175" t="s">
        <v>109</v>
      </c>
      <c r="H19" s="167" t="s">
        <v>8</v>
      </c>
      <c r="I19" s="104">
        <v>5695226.9400000004</v>
      </c>
      <c r="J19" s="33" t="s">
        <v>40</v>
      </c>
      <c r="K19" s="192">
        <v>43910</v>
      </c>
      <c r="L19" s="172">
        <v>44641</v>
      </c>
      <c r="M19" s="192">
        <v>44695</v>
      </c>
      <c r="N19" s="103" t="s">
        <v>68</v>
      </c>
      <c r="O19" s="104">
        <v>4470707.72</v>
      </c>
      <c r="P19" s="104" t="s">
        <v>68</v>
      </c>
      <c r="Q19" s="104">
        <v>4885007.78</v>
      </c>
      <c r="R19" s="104" t="s">
        <v>68</v>
      </c>
      <c r="S19" s="104">
        <f>O19+T19-Q19</f>
        <v>317168.63999999966</v>
      </c>
      <c r="T19" s="104">
        <f>524017.25-335186.8+573610.48-30972.23</f>
        <v>731468.7</v>
      </c>
      <c r="U19" s="104">
        <f>O19+T19-Q19</f>
        <v>317168.63999999966</v>
      </c>
      <c r="V19" s="104">
        <v>317168.63999999966</v>
      </c>
      <c r="W19" s="198" t="s">
        <v>69</v>
      </c>
      <c r="X19" s="104" t="s">
        <v>74</v>
      </c>
      <c r="Y19" s="104" t="s">
        <v>82</v>
      </c>
      <c r="Z19" s="104" t="s">
        <v>89</v>
      </c>
      <c r="AA19" s="104" t="s">
        <v>119</v>
      </c>
      <c r="AB19" s="104"/>
      <c r="AC19" s="104"/>
      <c r="AD19" s="104"/>
      <c r="AE19" s="104"/>
      <c r="AF19" s="104"/>
      <c r="AG19" s="196"/>
    </row>
    <row r="20" spans="1:33" s="199" customFormat="1" ht="64.5" customHeight="1">
      <c r="A20" s="167"/>
      <c r="B20" s="167"/>
      <c r="C20" s="176" t="s">
        <v>47</v>
      </c>
      <c r="D20" s="191" t="s">
        <v>59</v>
      </c>
      <c r="E20" s="167"/>
      <c r="F20" s="167" t="s">
        <v>60</v>
      </c>
      <c r="G20" s="175" t="s">
        <v>110</v>
      </c>
      <c r="H20" s="167" t="s">
        <v>8</v>
      </c>
      <c r="I20" s="104">
        <v>6971393.9000000004</v>
      </c>
      <c r="J20" s="33" t="s">
        <v>40</v>
      </c>
      <c r="K20" s="192">
        <v>43958</v>
      </c>
      <c r="L20" s="172">
        <v>44688</v>
      </c>
      <c r="M20" s="192">
        <v>44743</v>
      </c>
      <c r="N20" s="103" t="s">
        <v>68</v>
      </c>
      <c r="O20" s="104">
        <v>6481808.9900000002</v>
      </c>
      <c r="P20" s="104" t="s">
        <v>68</v>
      </c>
      <c r="Q20" s="104">
        <v>6793546.6099999994</v>
      </c>
      <c r="R20" s="104" t="s">
        <v>68</v>
      </c>
      <c r="S20" s="104">
        <f>O20+T20-Q20</f>
        <v>567265.47000000067</v>
      </c>
      <c r="T20" s="104">
        <f>561067.34+732868.17-376288.1-38644.32</f>
        <v>879003.09000000008</v>
      </c>
      <c r="U20" s="104">
        <f t="shared" ref="U20" si="2">S20</f>
        <v>567265.47000000067</v>
      </c>
      <c r="V20" s="104">
        <v>567265.47000000067</v>
      </c>
      <c r="W20" s="198" t="s">
        <v>70</v>
      </c>
      <c r="X20" s="104"/>
      <c r="Y20" s="104"/>
      <c r="Z20" s="104" t="s">
        <v>137</v>
      </c>
      <c r="AA20" s="104"/>
      <c r="AB20" s="104"/>
      <c r="AC20" s="104"/>
      <c r="AD20" s="104"/>
      <c r="AE20" s="104"/>
      <c r="AF20" s="104"/>
      <c r="AG20" s="196"/>
    </row>
    <row r="21" spans="1:33" s="221" customFormat="1" ht="89.25" customHeight="1">
      <c r="C21" s="141"/>
      <c r="D21" s="1" t="s">
        <v>77</v>
      </c>
      <c r="F21" s="221" t="s">
        <v>78</v>
      </c>
      <c r="G21" s="238" t="s">
        <v>79</v>
      </c>
      <c r="I21" s="7"/>
      <c r="J21" s="219" t="s">
        <v>80</v>
      </c>
      <c r="K21" s="51">
        <v>44344</v>
      </c>
      <c r="L21" s="239">
        <v>44709</v>
      </c>
      <c r="M21" s="51"/>
      <c r="N21" s="225" t="s">
        <v>81</v>
      </c>
      <c r="O21" s="47">
        <v>979160</v>
      </c>
      <c r="P21" s="47"/>
      <c r="Q21" s="47">
        <v>792743</v>
      </c>
      <c r="R21" s="47"/>
      <c r="S21" s="47">
        <f>O21-Q21</f>
        <v>186417</v>
      </c>
      <c r="T21" s="47"/>
      <c r="U21" s="47">
        <f>S21</f>
        <v>186417</v>
      </c>
      <c r="V21" s="4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9"/>
    </row>
    <row r="22" spans="1:33" s="39" customFormat="1" ht="50.1" customHeight="1">
      <c r="A22" s="36"/>
      <c r="B22" s="36"/>
      <c r="C22" s="4"/>
      <c r="D22" s="43"/>
      <c r="E22" s="43"/>
      <c r="F22" s="43"/>
      <c r="G22" s="44"/>
      <c r="H22" s="43"/>
      <c r="I22" s="43"/>
      <c r="J22" s="43"/>
      <c r="K22" s="122"/>
      <c r="L22" s="123"/>
      <c r="M22" s="341" t="s">
        <v>32</v>
      </c>
      <c r="N22" s="341"/>
      <c r="O22" s="124" t="e">
        <f>O21+#REF!+#REF!+#REF!+#REF!+#REF!+#REF!+#REF!+#REF!+O20+O19+#REF!+O16+#REF!</f>
        <v>#REF!</v>
      </c>
      <c r="P22" s="124"/>
      <c r="Q22" s="124" t="e">
        <f>Q21+#REF!+#REF!+#REF!+#REF!+#REF!+#REF!+#REF!+#REF!+Q20+Q19+#REF!+Q16+#REF!</f>
        <v>#REF!</v>
      </c>
      <c r="R22" s="124"/>
      <c r="S22" s="124" t="e">
        <f>S21+#REF!+#REF!+#REF!+#REF!+#REF!+#REF!+#REF!+#REF!+S20+S19+#REF!+S16+#REF!</f>
        <v>#REF!</v>
      </c>
      <c r="T22" s="124" t="e">
        <f>T21+#REF!+#REF!+#REF!+#REF!+#REF!+#REF!+#REF!+#REF!+T20+T19+#REF!+T16+#REF!</f>
        <v>#REF!</v>
      </c>
      <c r="U22" s="124" t="e">
        <f>U21+#REF!+#REF!+#REF!+#REF!+#REF!+#REF!+#REF!+#REF!+U20+U19+#REF!+U16+#REF!</f>
        <v>#REF!</v>
      </c>
      <c r="V22" s="124"/>
      <c r="W22" s="124" t="e">
        <f>W21+#REF!+#REF!+#REF!+#REF!+#REF!+#REF!+#REF!+#REF!+W20+W19+#REF!+W16+#REF!</f>
        <v>#REF!</v>
      </c>
      <c r="X22" s="124" t="e">
        <f>X21+#REF!+#REF!+#REF!+#REF!+#REF!+#REF!+#REF!+#REF!+X20+X19+#REF!+X16+#REF!</f>
        <v>#REF!</v>
      </c>
      <c r="Y22" s="124" t="e">
        <f>Y21+#REF!+#REF!+#REF!+#REF!+#REF!+#REF!+#REF!+#REF!+Y20+Y19+#REF!+Y16+#REF!</f>
        <v>#REF!</v>
      </c>
      <c r="Z22" s="124" t="e">
        <f>Z21+#REF!+#REF!+#REF!+#REF!+#REF!+#REF!+#REF!+#REF!+Z20+Z19+#REF!+Z16+#REF!</f>
        <v>#REF!</v>
      </c>
      <c r="AA22" s="124"/>
      <c r="AB22" s="124"/>
      <c r="AC22" s="124"/>
      <c r="AD22" s="124" t="e">
        <f>AD21+#REF!+#REF!+AD20+AD19+AD17+#REF!+AD16+#REF!</f>
        <v>#REF!</v>
      </c>
      <c r="AE22" s="124" t="e">
        <f>AE21+#REF!+#REF!+AE20+AE19+AE17+#REF!+AE16+#REF!</f>
        <v>#REF!</v>
      </c>
      <c r="AF22" s="124" t="e">
        <f>AF21+#REF!+#REF!+AF20+AF19+AF17+#REF!+AF16+#REF!</f>
        <v>#REF!</v>
      </c>
      <c r="AG22" s="124"/>
    </row>
    <row r="23" spans="1:33" s="39" customFormat="1" ht="50.1" customHeight="1">
      <c r="A23" s="36"/>
      <c r="B23" s="36"/>
      <c r="C23" s="4"/>
      <c r="D23" s="43"/>
      <c r="E23" s="43"/>
      <c r="F23" s="43"/>
      <c r="G23" s="44"/>
      <c r="H23" s="43"/>
      <c r="I23" s="43"/>
      <c r="J23" s="43"/>
      <c r="K23" s="122"/>
      <c r="L23" s="123"/>
      <c r="M23" s="342" t="s">
        <v>61</v>
      </c>
      <c r="N23" s="342"/>
      <c r="O23" s="124" t="e">
        <f>#REF!+#REF!</f>
        <v>#REF!</v>
      </c>
      <c r="P23" s="124"/>
      <c r="Q23" s="124" t="e">
        <f>#REF!+#REF!</f>
        <v>#REF!</v>
      </c>
      <c r="R23" s="124"/>
      <c r="S23" s="124" t="e">
        <f>#REF!+#REF!</f>
        <v>#REF!</v>
      </c>
      <c r="T23" s="124" t="e">
        <f>#REF!+#REF!</f>
        <v>#REF!</v>
      </c>
      <c r="U23" s="124" t="e">
        <f>#REF!+#REF!</f>
        <v>#REF!</v>
      </c>
      <c r="V23" s="124" t="e">
        <f>#REF!+#REF!</f>
        <v>#REF!</v>
      </c>
      <c r="W23" s="124" t="e">
        <f>#REF!+#REF!</f>
        <v>#REF!</v>
      </c>
      <c r="X23" s="124" t="e">
        <f>#REF!+#REF!</f>
        <v>#REF!</v>
      </c>
      <c r="Y23" s="124" t="e">
        <f>#REF!+#REF!</f>
        <v>#REF!</v>
      </c>
      <c r="Z23" s="124" t="e">
        <f>#REF!+#REF!</f>
        <v>#REF!</v>
      </c>
      <c r="AA23" s="124"/>
      <c r="AB23" s="124"/>
      <c r="AC23" s="124"/>
      <c r="AD23" s="124" t="e">
        <f>AD21+#REF!+AD17+#REF!+#REF!</f>
        <v>#REF!</v>
      </c>
      <c r="AE23" s="124" t="e">
        <f>AE21+#REF!+AE17+#REF!+#REF!</f>
        <v>#REF!</v>
      </c>
      <c r="AF23" s="124" t="e">
        <f>AF21+#REF!+AF17+#REF!+#REF!</f>
        <v>#REF!</v>
      </c>
      <c r="AG23" s="124"/>
    </row>
    <row r="24" spans="1:33" s="39" customFormat="1" ht="50.1" customHeight="1">
      <c r="A24" s="36"/>
      <c r="B24" s="36"/>
      <c r="C24" s="4"/>
      <c r="D24" s="43"/>
      <c r="E24" s="43"/>
      <c r="F24" s="43"/>
      <c r="G24" s="44"/>
      <c r="H24" s="43"/>
      <c r="I24" s="43"/>
      <c r="J24" s="43"/>
      <c r="K24" s="122"/>
      <c r="L24" s="123"/>
      <c r="M24" s="342" t="s">
        <v>68</v>
      </c>
      <c r="N24" s="342"/>
      <c r="O24" s="124" t="e">
        <f>#REF!+#REF!+#REF!+#REF!+#REF!+O20+O19+#REF!+O16+#REF!</f>
        <v>#REF!</v>
      </c>
      <c r="P24" s="124"/>
      <c r="Q24" s="124" t="e">
        <f>#REF!+#REF!+#REF!+#REF!+#REF!+Q20+Q19+#REF!+Q16+#REF!</f>
        <v>#REF!</v>
      </c>
      <c r="R24" s="124"/>
      <c r="S24" s="124" t="e">
        <f>#REF!+#REF!+#REF!+#REF!+#REF!+S20+S19+#REF!+S16+#REF!</f>
        <v>#REF!</v>
      </c>
      <c r="T24" s="124" t="e">
        <f>#REF!+#REF!+#REF!+#REF!+#REF!+T20+T19+#REF!+T16+#REF!</f>
        <v>#REF!</v>
      </c>
      <c r="U24" s="124" t="e">
        <f>#REF!+#REF!+#REF!+#REF!+#REF!+U20+U19+#REF!+U16+#REF!</f>
        <v>#REF!</v>
      </c>
      <c r="V24" s="124" t="e">
        <f>#REF!+#REF!+#REF!+#REF!+#REF!+V20+V19+#REF!+V16+#REF!</f>
        <v>#REF!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s="35" customFormat="1" ht="50.1" customHeight="1">
      <c r="A25" s="11"/>
      <c r="B25" s="11"/>
      <c r="C25" s="3"/>
      <c r="D25" s="12"/>
      <c r="E25" s="12"/>
      <c r="F25" s="12"/>
      <c r="G25" s="13"/>
      <c r="H25" s="14"/>
      <c r="I25" s="14"/>
      <c r="J25" s="15"/>
      <c r="K25" s="16"/>
      <c r="L25" s="16"/>
      <c r="M25" s="16"/>
      <c r="N25" s="17" t="s">
        <v>43</v>
      </c>
      <c r="O25" s="18" t="e">
        <f>#REF!+#REF!</f>
        <v>#REF!</v>
      </c>
      <c r="P25" s="18"/>
      <c r="Q25" s="18" t="e">
        <f>#REF!+#REF!</f>
        <v>#REF!</v>
      </c>
      <c r="R25" s="18"/>
      <c r="S25" s="18" t="e">
        <f>#REF!+#REF!</f>
        <v>#REF!</v>
      </c>
      <c r="T25" s="18" t="e">
        <f>#REF!+#REF!</f>
        <v>#REF!</v>
      </c>
      <c r="U25" s="18" t="e">
        <f>#REF!+#REF!</f>
        <v>#REF!</v>
      </c>
      <c r="V25" s="18" t="e">
        <f>#REF!+#REF!</f>
        <v>#REF!</v>
      </c>
      <c r="W25" s="18" t="e">
        <f>#REF!+#REF!</f>
        <v>#REF!</v>
      </c>
      <c r="X25" s="18" t="e">
        <f>#REF!+#REF!</f>
        <v>#REF!</v>
      </c>
      <c r="Y25" s="18" t="e">
        <f>#REF!+#REF!</f>
        <v>#REF!</v>
      </c>
      <c r="Z25" s="18" t="e">
        <f>#REF!+#REF!</f>
        <v>#REF!</v>
      </c>
      <c r="AA25" s="18"/>
      <c r="AB25" s="18"/>
      <c r="AC25" s="18"/>
      <c r="AD25" s="18" t="e">
        <f>#REF!+#REF!</f>
        <v>#REF!</v>
      </c>
      <c r="AE25" s="18" t="e">
        <f>#REF!+#REF!</f>
        <v>#REF!</v>
      </c>
      <c r="AF25" s="18" t="e">
        <f>#REF!+#REF!</f>
        <v>#REF!</v>
      </c>
      <c r="AG25" s="18"/>
    </row>
    <row r="26" spans="1:33" s="114" customFormat="1" ht="44.1" customHeight="1" thickBot="1">
      <c r="A26" s="38"/>
      <c r="B26" s="38"/>
      <c r="C26" s="111"/>
      <c r="D26" s="112"/>
      <c r="E26" s="112"/>
      <c r="F26" s="112"/>
      <c r="G26" s="112"/>
      <c r="H26" s="112"/>
      <c r="I26" s="112"/>
      <c r="J26" s="112"/>
      <c r="K26" s="112"/>
      <c r="L26" s="38"/>
      <c r="M26" s="343"/>
      <c r="N26" s="343"/>
      <c r="O26" s="105"/>
      <c r="P26" s="113"/>
      <c r="Q26" s="113"/>
      <c r="R26" s="113"/>
      <c r="S26" s="113"/>
      <c r="T26" s="113"/>
      <c r="U26" s="113"/>
      <c r="V26" s="37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28"/>
    </row>
    <row r="27" spans="1:33" s="57" customFormat="1" ht="60" customHeight="1" thickBot="1">
      <c r="A27" s="45"/>
      <c r="B27" s="52"/>
      <c r="C27" s="5"/>
      <c r="D27" s="46"/>
      <c r="E27" s="46"/>
      <c r="F27" s="46"/>
      <c r="G27" s="53"/>
      <c r="H27" s="46"/>
      <c r="I27" s="46"/>
      <c r="J27" s="46"/>
      <c r="K27" s="46"/>
      <c r="L27" s="334" t="s">
        <v>32</v>
      </c>
      <c r="M27" s="334"/>
      <c r="N27" s="334"/>
      <c r="O27" s="334"/>
      <c r="P27" s="334" t="s">
        <v>33</v>
      </c>
      <c r="Q27" s="334"/>
      <c r="R27" s="334" t="s">
        <v>0</v>
      </c>
      <c r="S27" s="334"/>
      <c r="T27" s="229" t="s">
        <v>36</v>
      </c>
      <c r="U27" s="229" t="s">
        <v>22</v>
      </c>
      <c r="V27" s="214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30"/>
    </row>
    <row r="28" spans="1:33" s="63" customFormat="1" ht="60" customHeight="1" thickBot="1">
      <c r="A28" s="2"/>
      <c r="B28" s="58"/>
      <c r="C28" s="5"/>
      <c r="D28" s="45"/>
      <c r="E28" s="45"/>
      <c r="F28" s="45"/>
      <c r="G28" s="59"/>
      <c r="H28" s="45"/>
      <c r="I28" s="45"/>
      <c r="J28" s="45"/>
      <c r="K28" s="45"/>
      <c r="L28" s="334" t="s">
        <v>31</v>
      </c>
      <c r="M28" s="334"/>
      <c r="N28" s="334"/>
      <c r="O28" s="94" t="e">
        <f>O22+#REF!+#REF!</f>
        <v>#REF!</v>
      </c>
      <c r="P28" s="94"/>
      <c r="Q28" s="94" t="e">
        <f>Q22+#REF!+#REF!</f>
        <v>#REF!</v>
      </c>
      <c r="R28" s="94"/>
      <c r="S28" s="94" t="e">
        <f>S22+#REF!+#REF!</f>
        <v>#REF!</v>
      </c>
      <c r="T28" s="94" t="e">
        <f>T22+#REF!+#REF!</f>
        <v>#REF!</v>
      </c>
      <c r="U28" s="94" t="e">
        <f>U22+#REF!+#REF!</f>
        <v>#REF!</v>
      </c>
      <c r="V28" s="60"/>
      <c r="W28" s="61"/>
      <c r="X28" s="62"/>
      <c r="Y28" s="62"/>
      <c r="Z28" s="62"/>
      <c r="AA28" s="62"/>
      <c r="AB28" s="62"/>
      <c r="AC28" s="62"/>
      <c r="AD28" s="62"/>
      <c r="AE28" s="62"/>
      <c r="AF28" s="62"/>
      <c r="AG28" s="131"/>
    </row>
    <row r="29" spans="1:33" s="66" customFormat="1" ht="60" customHeight="1" thickBot="1">
      <c r="A29" s="2"/>
      <c r="B29" s="64"/>
      <c r="C29" s="5"/>
      <c r="D29" s="50"/>
      <c r="E29" s="50"/>
      <c r="F29" s="50"/>
      <c r="G29" s="65"/>
      <c r="H29" s="50"/>
      <c r="I29" s="50"/>
      <c r="J29" s="50"/>
      <c r="K29" s="50"/>
      <c r="L29" s="335" t="s">
        <v>61</v>
      </c>
      <c r="M29" s="336"/>
      <c r="N29" s="337"/>
      <c r="O29" s="93" t="e">
        <f>O23+#REF!+#REF!</f>
        <v>#REF!</v>
      </c>
      <c r="P29" s="93"/>
      <c r="Q29" s="93" t="e">
        <f>Q23+#REF!+#REF!</f>
        <v>#REF!</v>
      </c>
      <c r="R29" s="93"/>
      <c r="S29" s="93" t="e">
        <f>S23+#REF!+#REF!</f>
        <v>#REF!</v>
      </c>
      <c r="T29" s="93" t="e">
        <f>T23+#REF!+#REF!</f>
        <v>#REF!</v>
      </c>
      <c r="U29" s="93" t="e">
        <f>U23+#REF!+#REF!</f>
        <v>#REF!</v>
      </c>
      <c r="V29" s="55"/>
      <c r="W29" s="54"/>
      <c r="X29" s="56"/>
      <c r="Y29" s="56"/>
      <c r="Z29" s="56"/>
      <c r="AA29" s="56"/>
      <c r="AB29" s="56"/>
      <c r="AC29" s="56"/>
      <c r="AD29" s="56"/>
      <c r="AE29" s="56"/>
      <c r="AF29" s="56"/>
      <c r="AG29" s="132"/>
    </row>
    <row r="30" spans="1:33" s="211" customFormat="1" ht="60" customHeight="1" thickBot="1">
      <c r="A30" s="201"/>
      <c r="B30" s="202"/>
      <c r="C30" s="203"/>
      <c r="D30" s="204"/>
      <c r="E30" s="204"/>
      <c r="F30" s="204"/>
      <c r="G30" s="205"/>
      <c r="H30" s="204"/>
      <c r="I30" s="204"/>
      <c r="J30" s="204"/>
      <c r="K30" s="204"/>
      <c r="L30" s="338" t="s">
        <v>68</v>
      </c>
      <c r="M30" s="339"/>
      <c r="N30" s="340"/>
      <c r="O30" s="206" t="e">
        <f>O24+#REF!+#REF!</f>
        <v>#REF!</v>
      </c>
      <c r="P30" s="206"/>
      <c r="Q30" s="206" t="e">
        <f>Q24+#REF!+#REF!</f>
        <v>#REF!</v>
      </c>
      <c r="R30" s="206"/>
      <c r="S30" s="206" t="e">
        <f>S24+#REF!+#REF!</f>
        <v>#REF!</v>
      </c>
      <c r="T30" s="206" t="e">
        <f>T24+#REF!+#REF!</f>
        <v>#REF!</v>
      </c>
      <c r="U30" s="206" t="e">
        <f>U24+#REF!+#REF!</f>
        <v>#REF!</v>
      </c>
      <c r="V30" s="207"/>
      <c r="W30" s="208"/>
      <c r="X30" s="209"/>
      <c r="Y30" s="209"/>
      <c r="Z30" s="209"/>
      <c r="AA30" s="209"/>
      <c r="AB30" s="209"/>
      <c r="AC30" s="209"/>
      <c r="AD30" s="209"/>
      <c r="AE30" s="209"/>
      <c r="AF30" s="209"/>
      <c r="AG30" s="210"/>
    </row>
    <row r="31" spans="1:33" s="72" customFormat="1" ht="60" customHeight="1">
      <c r="A31" s="11"/>
      <c r="B31" s="11"/>
      <c r="C31" s="3"/>
      <c r="D31" s="67"/>
      <c r="E31" s="67"/>
      <c r="F31" s="67"/>
      <c r="G31" s="68"/>
      <c r="H31" s="69"/>
      <c r="I31" s="14"/>
      <c r="J31" s="15"/>
      <c r="K31" s="16"/>
      <c r="L31" s="16"/>
      <c r="M31" s="16"/>
      <c r="N31" s="70"/>
      <c r="O31" s="19"/>
      <c r="P31" s="71"/>
      <c r="Q31" s="19"/>
      <c r="R31" s="212" t="s">
        <v>135</v>
      </c>
      <c r="S31" s="19" t="e">
        <f>S30-#REF!-1493366.54-#REF!</f>
        <v>#REF!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33"/>
    </row>
    <row r="35" spans="10:10" ht="90" customHeight="1">
      <c r="J35" s="78"/>
    </row>
    <row r="36" spans="10:10" ht="90" customHeight="1">
      <c r="J36" s="83"/>
    </row>
  </sheetData>
  <mergeCells count="54">
    <mergeCell ref="D1:U1"/>
    <mergeCell ref="N2:O2"/>
    <mergeCell ref="P2:Q2"/>
    <mergeCell ref="R2:S2"/>
    <mergeCell ref="A6:A8"/>
    <mergeCell ref="B6:B8"/>
    <mergeCell ref="C6:C8"/>
    <mergeCell ref="D6:D8"/>
    <mergeCell ref="F6:F8"/>
    <mergeCell ref="AC6:AC8"/>
    <mergeCell ref="G6:G8"/>
    <mergeCell ref="J6:J8"/>
    <mergeCell ref="K6:K8"/>
    <mergeCell ref="L6:L8"/>
    <mergeCell ref="M6:M8"/>
    <mergeCell ref="W6:W8"/>
    <mergeCell ref="Y10:Y12"/>
    <mergeCell ref="AD6:AD8"/>
    <mergeCell ref="AE6:AE8"/>
    <mergeCell ref="AF6:AF8"/>
    <mergeCell ref="A10:A12"/>
    <mergeCell ref="B10:B12"/>
    <mergeCell ref="C10:C12"/>
    <mergeCell ref="D10:D12"/>
    <mergeCell ref="F10:F12"/>
    <mergeCell ref="G10:G12"/>
    <mergeCell ref="J10:J12"/>
    <mergeCell ref="X6:X8"/>
    <mergeCell ref="Y6:Y8"/>
    <mergeCell ref="Z6:Z8"/>
    <mergeCell ref="AA6:AA8"/>
    <mergeCell ref="AB6:AB8"/>
    <mergeCell ref="K10:K12"/>
    <mergeCell ref="L10:L12"/>
    <mergeCell ref="M10:M12"/>
    <mergeCell ref="W10:W12"/>
    <mergeCell ref="X10:X12"/>
    <mergeCell ref="AF10:AF12"/>
    <mergeCell ref="Z10:Z12"/>
    <mergeCell ref="AA10:AA12"/>
    <mergeCell ref="AB10:AB12"/>
    <mergeCell ref="AC10:AC12"/>
    <mergeCell ref="AD10:AD12"/>
    <mergeCell ref="AE10:AE12"/>
    <mergeCell ref="R27:S27"/>
    <mergeCell ref="L28:N28"/>
    <mergeCell ref="L29:N29"/>
    <mergeCell ref="L30:N30"/>
    <mergeCell ref="M22:N22"/>
    <mergeCell ref="M23:N23"/>
    <mergeCell ref="M24:N24"/>
    <mergeCell ref="M26:N26"/>
    <mergeCell ref="L27:O27"/>
    <mergeCell ref="P27:Q27"/>
  </mergeCells>
  <conditionalFormatting sqref="L16:L20 L10:M12 L4:M5">
    <cfRule type="cellIs" dxfId="10" priority="8" operator="lessThan">
      <formula>43189</formula>
    </cfRule>
  </conditionalFormatting>
  <conditionalFormatting sqref="L16:L20 L10:L12 L4:L5">
    <cfRule type="cellIs" dxfId="9" priority="7" operator="lessThan">
      <formula>43707</formula>
    </cfRule>
  </conditionalFormatting>
  <conditionalFormatting sqref="L9:L15 M6:M15 L6">
    <cfRule type="timePeriod" dxfId="8" priority="6" timePeriod="thisMonth">
      <formula>AND(MONTH(L6)=MONTH(TODAY()),YEAR(L6)=YEAR(TODAY()))</formula>
    </cfRule>
  </conditionalFormatting>
  <conditionalFormatting sqref="L3:M3">
    <cfRule type="cellIs" dxfId="7" priority="5" operator="lessThan">
      <formula>43189</formula>
    </cfRule>
  </conditionalFormatting>
  <conditionalFormatting sqref="L3">
    <cfRule type="cellIs" dxfId="6" priority="4" operator="lessThan">
      <formula>43707</formula>
    </cfRule>
  </conditionalFormatting>
  <conditionalFormatting sqref="L18">
    <cfRule type="cellIs" dxfId="5" priority="3" operator="lessThan">
      <formula>43189</formula>
    </cfRule>
  </conditionalFormatting>
  <conditionalFormatting sqref="L18">
    <cfRule type="cellIs" dxfId="4" priority="2" operator="lessThan">
      <formula>43707</formula>
    </cfRule>
  </conditionalFormatting>
  <conditionalFormatting sqref="L18">
    <cfRule type="timePeriod" dxfId="3" priority="1" timePeriod="thisMonth">
      <formula>AND(MONTH(L18)=MONTH(TODAY()),YEAR(L18)=YEAR(TODAY()))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2022-06-29T13:55:51Z</cp:lastPrinted>
  <dcterms:created xsi:type="dcterms:W3CDTF">2012-10-16T18:02:55Z</dcterms:created>
  <dcterms:modified xsi:type="dcterms:W3CDTF">2022-06-29T13:55:54Z</dcterms:modified>
</cp:coreProperties>
</file>