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240" yWindow="75" windowWidth="17400" windowHeight="7935" tabRatio="456"/>
  </bookViews>
  <sheets>
    <sheet name="ANDAMENTO" sheetId="13" r:id="rId1"/>
    <sheet name="CONCLUIDAS" sheetId="15" r:id="rId2"/>
    <sheet name="Plan1" sheetId="14" r:id="rId3"/>
  </sheets>
  <definedNames>
    <definedName name="_xlnm._FilterDatabase" localSheetId="0" hidden="1">ANDAMENTO!$D$1:$D$38</definedName>
    <definedName name="_xlnm.Print_Area" localSheetId="0">ANDAMENTO!$D$1:$O$38</definedName>
    <definedName name="_xlnm.Print_Area" localSheetId="1">CONCLUIDAS!$C$1:$V$31</definedName>
    <definedName name="_xlnm.Print_Titles" localSheetId="0">ANDAMENTO!$1:$2</definedName>
  </definedNames>
  <calcPr calcId="125725"/>
</workbook>
</file>

<file path=xl/calcChain.xml><?xml version="1.0" encoding="utf-8"?>
<calcChain xmlns="http://schemas.openxmlformats.org/spreadsheetml/2006/main">
  <c r="L38" i="13"/>
  <c r="M38" s="1"/>
  <c r="L37"/>
  <c r="M37" s="1"/>
  <c r="L34"/>
  <c r="M34" s="1"/>
  <c r="L31"/>
  <c r="M31" s="1"/>
  <c r="L29"/>
  <c r="M29" s="1"/>
  <c r="L26"/>
  <c r="M26" s="1"/>
  <c r="I26"/>
  <c r="L25"/>
  <c r="M25" s="1"/>
  <c r="L24"/>
  <c r="M24" s="1"/>
  <c r="L23"/>
  <c r="M23" s="1"/>
  <c r="L20"/>
  <c r="M20" s="1"/>
  <c r="L17"/>
  <c r="M17" s="1"/>
  <c r="L16" l="1"/>
  <c r="T18" i="15" l="1"/>
  <c r="S18" s="1"/>
  <c r="U18" s="1"/>
  <c r="M18"/>
  <c r="V3"/>
  <c r="S3"/>
  <c r="U3" s="1"/>
  <c r="L3"/>
  <c r="M3" s="1"/>
  <c r="I16" l="1"/>
  <c r="S16"/>
  <c r="T16"/>
  <c r="AF25"/>
  <c r="AE25"/>
  <c r="AD25"/>
  <c r="Z25"/>
  <c r="Y25"/>
  <c r="X25"/>
  <c r="W25"/>
  <c r="V25"/>
  <c r="T25"/>
  <c r="Q25"/>
  <c r="O25"/>
  <c r="V24"/>
  <c r="Q24"/>
  <c r="O24"/>
  <c r="AF23"/>
  <c r="AE23"/>
  <c r="AD23"/>
  <c r="Z23"/>
  <c r="Y23"/>
  <c r="X23"/>
  <c r="W23"/>
  <c r="V23"/>
  <c r="T23"/>
  <c r="Q23"/>
  <c r="O23"/>
  <c r="O29" s="1"/>
  <c r="AF22"/>
  <c r="AE22"/>
  <c r="AD22"/>
  <c r="Z22"/>
  <c r="Y22"/>
  <c r="X22"/>
  <c r="W22"/>
  <c r="S21"/>
  <c r="Q22"/>
  <c r="T20"/>
  <c r="S20" s="1"/>
  <c r="U20" s="1"/>
  <c r="T19"/>
  <c r="S19" s="1"/>
  <c r="V15"/>
  <c r="S15"/>
  <c r="U15" s="1"/>
  <c r="M15"/>
  <c r="S13"/>
  <c r="U13" s="1"/>
  <c r="U12"/>
  <c r="S11"/>
  <c r="U11" s="1"/>
  <c r="Q11"/>
  <c r="AG10"/>
  <c r="O10"/>
  <c r="I10"/>
  <c r="S5"/>
  <c r="U5" s="1"/>
  <c r="S4"/>
  <c r="U4" s="1"/>
  <c r="U19" l="1"/>
  <c r="U24" s="1"/>
  <c r="U16"/>
  <c r="Q29"/>
  <c r="U23"/>
  <c r="U29" s="1"/>
  <c r="Q10"/>
  <c r="Q28" s="1"/>
  <c r="T29"/>
  <c r="S24"/>
  <c r="S30" s="1"/>
  <c r="S31" s="1"/>
  <c r="O30"/>
  <c r="S25"/>
  <c r="T24"/>
  <c r="T30" s="1"/>
  <c r="O22"/>
  <c r="Q30"/>
  <c r="S10"/>
  <c r="U10" s="1"/>
  <c r="U21"/>
  <c r="T22"/>
  <c r="T28" s="1"/>
  <c r="S23"/>
  <c r="S29" s="1"/>
  <c r="L12" i="13"/>
  <c r="M12" s="1"/>
  <c r="U25" i="15" l="1"/>
  <c r="O28"/>
  <c r="S22"/>
  <c r="U22"/>
  <c r="U30"/>
  <c r="S28" l="1"/>
  <c r="U28"/>
  <c r="L15" i="13" l="1"/>
  <c r="M15" s="1"/>
  <c r="L14"/>
  <c r="M14" s="1"/>
  <c r="M3" l="1"/>
  <c r="L13" l="1"/>
  <c r="M13" s="1"/>
  <c r="L11" l="1"/>
  <c r="M11" s="1"/>
  <c r="L7" l="1"/>
  <c r="M7" s="1"/>
  <c r="I11" l="1"/>
  <c r="I7"/>
  <c r="M9" l="1"/>
  <c r="M4" l="1"/>
  <c r="I5" l="1"/>
  <c r="I4" l="1"/>
</calcChain>
</file>

<file path=xl/sharedStrings.xml><?xml version="1.0" encoding="utf-8"?>
<sst xmlns="http://schemas.openxmlformats.org/spreadsheetml/2006/main" count="288" uniqueCount="211">
  <si>
    <t>SALDO</t>
  </si>
  <si>
    <t>OS</t>
  </si>
  <si>
    <t>EXECUÇÃO</t>
  </si>
  <si>
    <t xml:space="preserve">OBRA </t>
  </si>
  <si>
    <t>EMPRESA</t>
  </si>
  <si>
    <t>VALOR CONTRATADO</t>
  </si>
  <si>
    <t>VALOR ESTIMADO</t>
  </si>
  <si>
    <t>CONV</t>
  </si>
  <si>
    <t>PM</t>
  </si>
  <si>
    <t>CONV.</t>
  </si>
  <si>
    <t xml:space="preserve">VALOR PAGO </t>
  </si>
  <si>
    <t>TOTAL</t>
  </si>
  <si>
    <t>CONTRATO</t>
  </si>
  <si>
    <t>EMPENHO</t>
  </si>
  <si>
    <t>ADITIVO 1</t>
  </si>
  <si>
    <t>ADITIVO 2</t>
  </si>
  <si>
    <t>ADITIVO 3</t>
  </si>
  <si>
    <t>ADITIVO 4</t>
  </si>
  <si>
    <t>ADITIVO 5</t>
  </si>
  <si>
    <t>ADITIVO 6</t>
  </si>
  <si>
    <t>REGIÃO</t>
  </si>
  <si>
    <t>NORTE</t>
  </si>
  <si>
    <t>SALDO TOTAL</t>
  </si>
  <si>
    <t xml:space="preserve">SALDO </t>
  </si>
  <si>
    <t>ADITIVO 7</t>
  </si>
  <si>
    <t>ADITIVO 8</t>
  </si>
  <si>
    <t>ADITIVO 9</t>
  </si>
  <si>
    <t>SALDO TOTAL C/ ADITAMENTO</t>
  </si>
  <si>
    <t xml:space="preserve">ADITAMENTOS </t>
  </si>
  <si>
    <t>OFK ENGENHARIA</t>
  </si>
  <si>
    <t>VERBA</t>
  </si>
  <si>
    <t>TOTAL CONTRATADO</t>
  </si>
  <si>
    <t>CONTRATADO</t>
  </si>
  <si>
    <t>PAGO</t>
  </si>
  <si>
    <t>FISCAIS</t>
  </si>
  <si>
    <t>CP 03/18</t>
  </si>
  <si>
    <t>TOTAL ADIT.</t>
  </si>
  <si>
    <t>CP 08/18</t>
  </si>
  <si>
    <t>CONSTRUÇÃO PRONTO SOCORRO -BAIRRO CAPUTERA</t>
  </si>
  <si>
    <t>CP 12/18</t>
  </si>
  <si>
    <t>JB CONSTRUÇÕES</t>
  </si>
  <si>
    <t>257/18</t>
  </si>
  <si>
    <t>RESUMO DE OBRAS EM ANDAMENTO - SECRETARIA DE OBRAS PÚBLICAS</t>
  </si>
  <si>
    <t>CONTRATADO CONVÊNIO</t>
  </si>
  <si>
    <t xml:space="preserve">Construção de Creche - bairro Pegorelli </t>
  </si>
  <si>
    <t>114/2019</t>
  </si>
  <si>
    <t>JR CONSTRUTORA</t>
  </si>
  <si>
    <t>JOSIANE/LAIS</t>
  </si>
  <si>
    <t>MICHAEL/   LUCIANO</t>
  </si>
  <si>
    <t>ALEXANDRO/     BRUNO</t>
  </si>
  <si>
    <t>MICHAEL/ LUCIANO</t>
  </si>
  <si>
    <t>183/2019</t>
  </si>
  <si>
    <t>TP 07/18</t>
  </si>
  <si>
    <t>05/2020</t>
  </si>
  <si>
    <t>JOSIANE / LAIS</t>
  </si>
  <si>
    <t>TP 11/19</t>
  </si>
  <si>
    <t>60/2020</t>
  </si>
  <si>
    <t>CP 03/19</t>
  </si>
  <si>
    <t>62/2020</t>
  </si>
  <si>
    <t>CP 04/19</t>
  </si>
  <si>
    <t>98/2020</t>
  </si>
  <si>
    <t>PREFEITURA</t>
  </si>
  <si>
    <t>MODALIDADE</t>
  </si>
  <si>
    <t>TP 05/20</t>
  </si>
  <si>
    <t>Construtora e terraplenagem Brasil LTDA</t>
  </si>
  <si>
    <t>97/20</t>
  </si>
  <si>
    <t xml:space="preserve">Implantação do Canal Extavasor 2 - P. Santa Marinal </t>
  </si>
  <si>
    <t xml:space="preserve">Pavimentação Asfáltica em diversas ruas </t>
  </si>
  <si>
    <t>FINISA</t>
  </si>
  <si>
    <t>01: 524.017,25</t>
  </si>
  <si>
    <t>01: 561.067,34</t>
  </si>
  <si>
    <t>ADITIVO PRORROGAÇÃO DA EXECUCAO</t>
  </si>
  <si>
    <t>Prorrogação da execução 80 dias 06/01/21</t>
  </si>
  <si>
    <t>01: 180 dias: 08/01 - 11/07/2021</t>
  </si>
  <si>
    <t xml:space="preserve">02: 120 dias 25/3 a 22/7 </t>
  </si>
  <si>
    <t>01: Prazo 10/8 - 06/02/21</t>
  </si>
  <si>
    <t>02: 06/02 - 06/06</t>
  </si>
  <si>
    <t>PP 15/21</t>
  </si>
  <si>
    <t>52/21</t>
  </si>
  <si>
    <t>AQUISIÇÃO DE ADUELAS PRÉ MOLDADAS DE CONCRETO ARMADO</t>
  </si>
  <si>
    <t>3JD REPRESENTAÇÃO COMERCIAL EIRELI - ME</t>
  </si>
  <si>
    <t>PREF.</t>
  </si>
  <si>
    <t>03: 573.610,48</t>
  </si>
  <si>
    <t>prorrogação da execução: 60 dias - APOSTILAMENTO: r$ 6.987.682,98</t>
  </si>
  <si>
    <t>03: 07/06 - 06/10 - 3.386.373,35</t>
  </si>
  <si>
    <t>SOLANGE</t>
  </si>
  <si>
    <t>TP 01/21</t>
  </si>
  <si>
    <t>45/21</t>
  </si>
  <si>
    <t>FID</t>
  </si>
  <si>
    <t>04: 23/07/2021 a 19/11/2021</t>
  </si>
  <si>
    <t>PREF</t>
  </si>
  <si>
    <t>CC 08/21</t>
  </si>
  <si>
    <t>Reparos Emergenciais no Almoxarifado da Secretaria da Saúde</t>
  </si>
  <si>
    <t>WILLIAN ELIEZER</t>
  </si>
  <si>
    <t>CC 09/21</t>
  </si>
  <si>
    <t>G. RODRIGUES</t>
  </si>
  <si>
    <t>83/2021</t>
  </si>
  <si>
    <t>81/2021</t>
  </si>
  <si>
    <r>
      <t xml:space="preserve">Reforma do Centro Esportivo Ubaldo Gonçalves - Jd Britânia - </t>
    </r>
    <r>
      <rPr>
        <b/>
        <sz val="20"/>
        <color theme="1"/>
        <rFont val="Bookman Old Style"/>
        <family val="1"/>
      </rPr>
      <t>CONVENIO FEDERAL</t>
    </r>
  </si>
  <si>
    <t>TP 10/20</t>
  </si>
  <si>
    <t xml:space="preserve">Serviços de Substituição da instalação eletrica - UPA Massaguaçu e Praça de Eventos - Centro </t>
  </si>
  <si>
    <t>114/21</t>
  </si>
  <si>
    <r>
      <t xml:space="preserve">INFRAESTRUTURA URBANA - BAIRRO PORTAL DA FAZENDINHA E CAPRICÓRNIO </t>
    </r>
    <r>
      <rPr>
        <b/>
        <sz val="20"/>
        <color theme="1"/>
        <rFont val="Cambria"/>
        <family val="1"/>
      </rPr>
      <t>- CONVENIO ESTADUAL</t>
    </r>
  </si>
  <si>
    <t>TP 04/21</t>
  </si>
  <si>
    <t>TP 05/21</t>
  </si>
  <si>
    <t>HABILTECH</t>
  </si>
  <si>
    <t>110/21</t>
  </si>
  <si>
    <r>
      <t xml:space="preserve">ADEQUAÇÕES E INSTALAÇÕES DE PREVENÇÃO E PROTEÇÃO CONTRA INCÊNDIO NAS EDIFICAÇÕES DA SAÚDE - </t>
    </r>
    <r>
      <rPr>
        <b/>
        <sz val="20"/>
        <color theme="1"/>
        <rFont val="Cambria"/>
        <family val="1"/>
      </rPr>
      <t>FINISA</t>
    </r>
  </si>
  <si>
    <t>CP 07/20</t>
  </si>
  <si>
    <r>
      <t xml:space="preserve">Construção de CEI - bairro Travessão - </t>
    </r>
    <r>
      <rPr>
        <b/>
        <sz val="20"/>
        <color theme="1"/>
        <rFont val="Cambria"/>
        <family val="1"/>
        <scheme val="major"/>
      </rPr>
      <t>FINISA</t>
    </r>
  </si>
  <si>
    <r>
      <t xml:space="preserve">Construção de EMEF - bairro Travessão - </t>
    </r>
    <r>
      <rPr>
        <b/>
        <sz val="20"/>
        <color theme="1"/>
        <rFont val="Cambria"/>
        <family val="1"/>
        <scheme val="major"/>
      </rPr>
      <t>FINISA</t>
    </r>
  </si>
  <si>
    <t>111/21</t>
  </si>
  <si>
    <t>CP 05/21</t>
  </si>
  <si>
    <t>CP 06/21</t>
  </si>
  <si>
    <t>CP 11/21</t>
  </si>
  <si>
    <t>CP 12/21</t>
  </si>
  <si>
    <t>CP 13/21</t>
  </si>
  <si>
    <t>01: 19.891,95</t>
  </si>
  <si>
    <t>02: 180 dias 05/8 a 01/02/2022</t>
  </si>
  <si>
    <t>05: 20/11 a 21/03/22</t>
  </si>
  <si>
    <t>04: 07/10 -  06/02/22</t>
  </si>
  <si>
    <t>CC 12/21</t>
  </si>
  <si>
    <t>JANGADA EMPREENDIMENTOS E PART. LTDA</t>
  </si>
  <si>
    <t>01: 05/11/2021 à 03/01/2022</t>
  </si>
  <si>
    <t>125/21</t>
  </si>
  <si>
    <t>12/07 - 11/02/22</t>
  </si>
  <si>
    <t>149/21</t>
  </si>
  <si>
    <t>Reforma e Recuperação da Mureta na Avenida da Praia no Município de Caraguatatuba/SP - FINISA</t>
  </si>
  <si>
    <t>CC 13/21</t>
  </si>
  <si>
    <t>224/21</t>
  </si>
  <si>
    <t>TP 11/21</t>
  </si>
  <si>
    <t>344/21</t>
  </si>
  <si>
    <t>374/21</t>
  </si>
  <si>
    <t>02: 60 DIAS - 25/12 - 22/02/22</t>
  </si>
  <si>
    <t>EMPENHO 2022</t>
  </si>
  <si>
    <t>TOTAL EMPENHOS FINISA REALIZADOS</t>
  </si>
  <si>
    <t>VALOR EMPENHO - 2022</t>
  </si>
  <si>
    <t>04: 120 DIAS 08/1 -A 07/5/22</t>
  </si>
  <si>
    <t>126/21</t>
  </si>
  <si>
    <t>10/2022</t>
  </si>
  <si>
    <t>05: Prazo 03 meses 12/2 - 14/05</t>
  </si>
  <si>
    <t>OFK ENGENHARIA EIRELI, CNPJ n.º 10.596.045/0001-24</t>
  </si>
  <si>
    <t>J. R. CONSTRUTORA E TERRAPLANAGEM LTDA, CNPJ n.º 01.963.124/0001-35</t>
  </si>
  <si>
    <t>HEBROM CONSTRUÇÕES LTDA, CNPJ n.º 04.941.945/0001-69</t>
  </si>
  <si>
    <t>HABILTECH ENGENHARIA LTDA, CNPJ n.º 33.872.983/0001-05</t>
  </si>
  <si>
    <t>PALÁCIO CONSTRUÇÕES LTDA, CNPJ n.º 01.321.433/0001-01</t>
  </si>
  <si>
    <t>JB CONSTRUÇÕES E EMPREENDIMENTOS EIRELI, CNPJ n.º 00.688.529/0001-40</t>
  </si>
  <si>
    <t>SOLOVIA ENGENHARIA E CONSTRUÇÕES, CNPJ n.º 08.806.914/0001-56</t>
  </si>
  <si>
    <t>EGEO ENGENHARIA E SOLUÇÕES AMBIENTAIS LTDA, CNPJ n.º 02.841.119/0001-12</t>
  </si>
  <si>
    <t>OBJETO</t>
  </si>
  <si>
    <t>EMPRESA CONTRATADA</t>
  </si>
  <si>
    <t>DATA DE INICIO</t>
  </si>
  <si>
    <t>PERCENTUAL EXECUTADO</t>
  </si>
  <si>
    <t>DATA PREVISTA P/ TÉRMINO</t>
  </si>
  <si>
    <t>JP CONSTRUTORA, EMPREENDIMENTOS IMOBILIÁRIOS E PARTICIPAÇÕES LTDA, CNPJ n.º 15.684.472/0001-88</t>
  </si>
  <si>
    <t>03/22</t>
  </si>
  <si>
    <t>229/21</t>
  </si>
  <si>
    <t>CC 02/22</t>
  </si>
  <si>
    <t>65/22</t>
  </si>
  <si>
    <t>CC 05/22</t>
  </si>
  <si>
    <t>66/22</t>
  </si>
  <si>
    <t>CC 08/22</t>
  </si>
  <si>
    <t>80/22</t>
  </si>
  <si>
    <t>CC 06/22</t>
  </si>
  <si>
    <t>72/22</t>
  </si>
  <si>
    <t>CC 07/22</t>
  </si>
  <si>
    <t>78/22</t>
  </si>
  <si>
    <t>Contenção do Processo Erosivo com utilização de Engenharia Verde no Morro do Mirante e Canta Galo</t>
  </si>
  <si>
    <t>TP 08/21</t>
  </si>
  <si>
    <t>39/22</t>
  </si>
  <si>
    <t>TP 09/21</t>
  </si>
  <si>
    <t>231/21</t>
  </si>
  <si>
    <t xml:space="preserve">K. F. CONSTRUÇÕES E SERVIÇOS LTDA, CNPJ n.º 10.231.233/0001-59 </t>
  </si>
  <si>
    <t>TP 10/21</t>
  </si>
  <si>
    <t>TP 02/22</t>
  </si>
  <si>
    <t>77/22</t>
  </si>
  <si>
    <t>TP 04/22</t>
  </si>
  <si>
    <t>75/22</t>
  </si>
  <si>
    <t>CP 01/22</t>
  </si>
  <si>
    <t>55/22</t>
  </si>
  <si>
    <t>CP 05/22</t>
  </si>
  <si>
    <t>70/22</t>
  </si>
  <si>
    <t>Reforma e Revitalização da Ciclovia na Zona Sul do Município</t>
  </si>
  <si>
    <t>Reforma, Revitalização e Ampliação do Pier de Pesca do Camaroeiro  - Convênio Estadual</t>
  </si>
  <si>
    <t>Implantação do Parque Natural Municipal do Juqueriquere - Bairro Porto Novo - Convênio Estadual</t>
  </si>
  <si>
    <t>Complementação de Construção de Creche - Bairro Golfinho - Convênio Federal</t>
  </si>
  <si>
    <t>Implantação de Guias, Sarjetas e Urbanização em Diversas Ruas do Município</t>
  </si>
  <si>
    <t>Complementação de Construção de Núcleo Esportivo - Bairro Pereque Mirim - FINISA</t>
  </si>
  <si>
    <t>Revitalização da Trilha de Acesso e do Farol do Morro da Prainha - Convênio Estadual</t>
  </si>
  <si>
    <t>Pavimentação, Recapeamento e Drenagem - Bairros: Travessão, Pereque Mirim e Pegorelli - Fase 01 - FINISA</t>
  </si>
  <si>
    <t>Construção de Unidades Habitacionais - Baln. Mar Azul</t>
  </si>
  <si>
    <t>Construção de Praça Esportiva e de Lazer – Bairro Perequê Mirim - FINISA</t>
  </si>
  <si>
    <t>Revitalização e Drenagem do Trecho da Av. Aristides Anisio dos Santos e Complementação Av. Brasília - FINISA</t>
  </si>
  <si>
    <t>Reforma da Praça Geraldo Pereira da Costa – Bairro Travessão</t>
  </si>
  <si>
    <t>Construção de Ecoponto e Banheiro Público - Bairro Tinga</t>
  </si>
  <si>
    <t>Finalização da Cosntrução da EMEF- Bairro Jetuba - FINISA</t>
  </si>
  <si>
    <t>Pavimentação de Diversas Ruas da Região Norte - Convênio Federal</t>
  </si>
  <si>
    <t xml:space="preserve">Pavimentação de diversas Ruas do Bairro Martim de Sá – Convênio Federal </t>
  </si>
  <si>
    <t xml:space="preserve">Infraestrutura de Drenagem e Pavimentação - Bairro Golfinho - Convênio Estadual </t>
  </si>
  <si>
    <t>Estabilização da Foz do Rio Juqueriquerê, Através de Execução de Enrocamento de Pedras Lançadas no Mar, Incluindo Raiz e Ancoragem</t>
  </si>
  <si>
    <t xml:space="preserve">Reforma do Campo de Futebol - Bairro Balneário California - Convênio Estadual </t>
  </si>
  <si>
    <t>PROGRESSÃO CONSTRUÇÕES E CONSULTORIA EIRELI, CNPJ n.º 29.183.206/0001-86</t>
  </si>
  <si>
    <t>CONSÓRCIO RIO JUQUERIQUERÊ                                          CNPJ/MF n.º 46.064.171/0001-85</t>
  </si>
  <si>
    <t>ARAUCÁRIA SERVIÇOS DA CONSTRUÇÃO CIVIL LTDA, inscrita no CNPJ/MF nº 11.662.234/0001-10</t>
  </si>
  <si>
    <t>JANGADA EMPREENDIMENTOS E PARTICIPAÇÕES LTDA, inscrita no CNPJ/MF nº 01.417.854/0001-30</t>
  </si>
  <si>
    <t>AVC FIRE INSTALAÇÃO DE EQUIPAMENTOS EIRELI, inscrita no CNPJ/MF nº 37.134.629/0001-34</t>
  </si>
  <si>
    <t>GSK COMÉRCIO E INDÚSTRIA EIRELI, inscrita no CNPJ/MF nº 30.622.265/0001-92</t>
  </si>
  <si>
    <t>SANEEL SERVIÇOS TERCEIRIZADOS LTDA -  CNPJ/MF nº 42.956.991/0001-20</t>
  </si>
  <si>
    <t xml:space="preserve">Reforma do Centro de Convívio João Paulo dos Santos - Bairro Capricórnio III - Convênio Estadual </t>
  </si>
  <si>
    <t xml:space="preserve">Construção de area para prática de Esporte e Lazer - bairro Pereque Mitim - Convênio Estadual </t>
  </si>
  <si>
    <t>Infraestrutura Urbana de Recapeamento Asfáltico na Rua Emilio Marcondes Ribas e rua Antonio de Souza Santos - Bairro Pereque Mirim - Convênio Federal</t>
  </si>
</sst>
</file>

<file path=xl/styles.xml><?xml version="1.0" encoding="utf-8"?>
<styleSheet xmlns="http://schemas.openxmlformats.org/spreadsheetml/2006/main">
  <numFmts count="6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dd/mm/yy;@"/>
    <numFmt numFmtId="165" formatCode="#,##0.00_ ;\-#,##0.00\ "/>
    <numFmt numFmtId="166" formatCode="&quot;R$&quot;\ #,##0.00"/>
    <numFmt numFmtId="167" formatCode="_-&quot;R$&quot;* #,##0.00_-;\-&quot;R$&quot;* #,##0.00_-;_-&quot;R$&quot;* &quot;-&quot;??_-;_-@_-"/>
  </numFmts>
  <fonts count="4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rgb="FF000000"/>
      <name val="Calibri"/>
      <family val="2"/>
      <scheme val="minor"/>
    </font>
    <font>
      <sz val="20"/>
      <name val="Cambria"/>
      <family val="1"/>
      <scheme val="major"/>
    </font>
    <font>
      <b/>
      <sz val="20"/>
      <color theme="1"/>
      <name val="Cambria"/>
      <family val="1"/>
      <scheme val="major"/>
    </font>
    <font>
      <sz val="20"/>
      <color theme="1"/>
      <name val="Cambria"/>
      <family val="1"/>
      <scheme val="major"/>
    </font>
    <font>
      <b/>
      <sz val="15"/>
      <color theme="1"/>
      <name val="Cambria"/>
      <family val="1"/>
      <scheme val="major"/>
    </font>
    <font>
      <sz val="15"/>
      <color theme="1"/>
      <name val="Cambria"/>
      <family val="1"/>
      <scheme val="major"/>
    </font>
    <font>
      <sz val="15"/>
      <name val="Cambria"/>
      <family val="1"/>
      <scheme val="major"/>
    </font>
    <font>
      <b/>
      <sz val="20"/>
      <name val="Cambria"/>
      <family val="1"/>
      <scheme val="major"/>
    </font>
    <font>
      <b/>
      <sz val="20"/>
      <color rgb="FFFF0000"/>
      <name val="Cambria"/>
      <family val="1"/>
      <scheme val="major"/>
    </font>
    <font>
      <sz val="20"/>
      <color rgb="FFFF0000"/>
      <name val="Cambria"/>
      <family val="1"/>
      <scheme val="major"/>
    </font>
    <font>
      <sz val="20"/>
      <color rgb="FF000000"/>
      <name val="Cambria"/>
      <family val="1"/>
      <scheme val="major"/>
    </font>
    <font>
      <sz val="20"/>
      <color theme="1"/>
      <name val="Calibri"/>
      <family val="2"/>
      <scheme val="minor"/>
    </font>
    <font>
      <sz val="20"/>
      <color theme="1"/>
      <name val="Cambria"/>
      <family val="1"/>
    </font>
    <font>
      <sz val="20"/>
      <color rgb="FF000000"/>
      <name val="Cambria"/>
      <family val="1"/>
    </font>
    <font>
      <b/>
      <sz val="20"/>
      <color theme="1"/>
      <name val="Bookman Old Style"/>
      <family val="1"/>
    </font>
    <font>
      <sz val="20"/>
      <color theme="1"/>
      <name val="Bookman Old Style"/>
      <family val="1"/>
    </font>
    <font>
      <b/>
      <sz val="20"/>
      <color theme="1"/>
      <name val="Cambria"/>
      <family val="1"/>
    </font>
    <font>
      <sz val="20"/>
      <color theme="1"/>
      <name val="Times New Roman"/>
      <family val="1"/>
    </font>
    <font>
      <sz val="20"/>
      <color theme="1"/>
      <name val="Arial"/>
      <family val="2"/>
    </font>
    <font>
      <b/>
      <sz val="20"/>
      <color theme="1"/>
      <name val="Arial"/>
      <family val="2"/>
    </font>
    <font>
      <b/>
      <sz val="20"/>
      <name val="Arial"/>
      <family val="2"/>
    </font>
    <font>
      <sz val="20"/>
      <name val="Arial"/>
      <family val="2"/>
    </font>
    <font>
      <sz val="20"/>
      <color rgb="FF000000"/>
      <name val="Arial"/>
      <family val="2"/>
    </font>
  </fonts>
  <fills count="4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8AE28A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3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theme="1" tint="0.24994659260841701"/>
      </left>
      <right style="thin">
        <color theme="1" tint="0.24994659260841701"/>
      </right>
      <top style="thin">
        <color theme="1" tint="0.24994659260841701"/>
      </top>
      <bottom style="thin">
        <color theme="1" tint="0.24994659260841701"/>
      </bottom>
      <diagonal/>
    </border>
    <border>
      <left/>
      <right style="thin">
        <color theme="1" tint="0.24994659260841701"/>
      </right>
      <top style="thin">
        <color theme="1" tint="0.24994659260841701"/>
      </top>
      <bottom style="thin">
        <color theme="1" tint="0.24994659260841701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theme="1" tint="0.24994659260841701"/>
      </right>
      <top style="thin">
        <color theme="1" tint="0.24994659260841701"/>
      </top>
      <bottom/>
      <diagonal/>
    </border>
    <border>
      <left style="thin">
        <color theme="1" tint="0.24994659260841701"/>
      </left>
      <right style="thin">
        <color theme="1" tint="0.24994659260841701"/>
      </right>
      <top style="thin">
        <color theme="1" tint="0.2499465926084170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theme="1" tint="0.24994659260841701"/>
      </top>
      <bottom style="thin">
        <color theme="1" tint="0.24994659260841701"/>
      </bottom>
      <diagonal/>
    </border>
    <border>
      <left/>
      <right/>
      <top/>
      <bottom style="thin">
        <color theme="1" tint="0.2499465926084170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theme="1" tint="0.24994659260841701"/>
      </left>
      <right/>
      <top style="thin">
        <color theme="1" tint="0.24994659260841701"/>
      </top>
      <bottom style="thin">
        <color theme="1" tint="0.24994659260841701"/>
      </bottom>
      <diagonal/>
    </border>
    <border>
      <left style="thin">
        <color theme="1" tint="0.24994659260841701"/>
      </left>
      <right style="thin">
        <color theme="1" tint="0.24994659260841701"/>
      </right>
      <top style="thin">
        <color indexed="64"/>
      </top>
      <bottom/>
      <diagonal/>
    </border>
    <border>
      <left style="medium">
        <color theme="1" tint="0.14996795556505021"/>
      </left>
      <right style="medium">
        <color theme="1" tint="0.14996795556505021"/>
      </right>
      <top style="medium">
        <color theme="1" tint="0.14996795556505021"/>
      </top>
      <bottom style="medium">
        <color theme="1" tint="0.14996795556505021"/>
      </bottom>
      <diagonal/>
    </border>
    <border>
      <left style="thin">
        <color indexed="64"/>
      </left>
      <right style="thin">
        <color theme="1" tint="0.24994659260841701"/>
      </right>
      <top style="thin">
        <color theme="1" tint="0.24994659260841701"/>
      </top>
      <bottom/>
      <diagonal/>
    </border>
    <border>
      <left style="thin">
        <color theme="1" tint="0.24994659260841701"/>
      </left>
      <right style="thin">
        <color indexed="64"/>
      </right>
      <top style="thin">
        <color theme="1" tint="0.24994659260841701"/>
      </top>
      <bottom/>
      <diagonal/>
    </border>
    <border>
      <left style="medium">
        <color theme="1" tint="0.14996795556505021"/>
      </left>
      <right/>
      <top style="medium">
        <color theme="1" tint="0.14996795556505021"/>
      </top>
      <bottom style="medium">
        <color theme="1" tint="0.14996795556505021"/>
      </bottom>
      <diagonal/>
    </border>
    <border>
      <left/>
      <right/>
      <top style="medium">
        <color theme="1" tint="0.14996795556505021"/>
      </top>
      <bottom style="medium">
        <color theme="1" tint="0.14996795556505021"/>
      </bottom>
      <diagonal/>
    </border>
    <border>
      <left/>
      <right style="medium">
        <color theme="1" tint="0.14996795556505021"/>
      </right>
      <top style="medium">
        <color theme="1" tint="0.14996795556505021"/>
      </top>
      <bottom style="medium">
        <color theme="1" tint="0.14996795556505021"/>
      </bottom>
      <diagonal/>
    </border>
  </borders>
  <cellStyleXfs count="47">
    <xf numFmtId="0" fontId="0" fillId="0" borderId="0"/>
    <xf numFmtId="43" fontId="2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0" applyNumberFormat="0" applyBorder="0" applyAlignment="0" applyProtection="0"/>
    <xf numFmtId="0" fontId="10" fillId="6" borderId="4" applyNumberFormat="0" applyAlignment="0" applyProtection="0"/>
    <xf numFmtId="0" fontId="11" fillId="7" borderId="5" applyNumberFormat="0" applyAlignment="0" applyProtection="0"/>
    <xf numFmtId="0" fontId="12" fillId="7" borderId="4" applyNumberFormat="0" applyAlignment="0" applyProtection="0"/>
    <xf numFmtId="0" fontId="13" fillId="0" borderId="6" applyNumberFormat="0" applyFill="0" applyAlignment="0" applyProtection="0"/>
    <xf numFmtId="0" fontId="14" fillId="8" borderId="7" applyNumberFormat="0" applyAlignment="0" applyProtection="0"/>
    <xf numFmtId="0" fontId="15" fillId="0" borderId="0" applyNumberFormat="0" applyFill="0" applyBorder="0" applyAlignment="0" applyProtection="0"/>
    <xf numFmtId="0" fontId="2" fillId="9" borderId="8" applyNumberFormat="0" applyFont="0" applyAlignment="0" applyProtection="0"/>
    <xf numFmtId="0" fontId="16" fillId="0" borderId="0" applyNumberFormat="0" applyFill="0" applyBorder="0" applyAlignment="0" applyProtection="0"/>
    <xf numFmtId="0" fontId="1" fillId="0" borderId="9" applyNumberFormat="0" applyFill="0" applyAlignment="0" applyProtection="0"/>
    <xf numFmtId="0" fontId="17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17" fillId="33" borderId="0" applyNumberFormat="0" applyBorder="0" applyAlignment="0" applyProtection="0"/>
    <xf numFmtId="0" fontId="18" fillId="0" borderId="0"/>
    <xf numFmtId="0" fontId="19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374">
    <xf numFmtId="0" fontId="0" fillId="0" borderId="0" xfId="0"/>
    <xf numFmtId="0" fontId="21" fillId="2" borderId="10" xfId="0" applyFont="1" applyFill="1" applyBorder="1" applyAlignment="1">
      <alignment horizontal="center" vertical="center" wrapText="1"/>
    </xf>
    <xf numFmtId="0" fontId="22" fillId="2" borderId="0" xfId="0" applyFont="1" applyFill="1" applyBorder="1" applyAlignment="1">
      <alignment horizontal="center" vertical="center" wrapText="1"/>
    </xf>
    <xf numFmtId="0" fontId="24" fillId="2" borderId="0" xfId="0" applyFont="1" applyFill="1" applyBorder="1" applyAlignment="1">
      <alignment horizontal="center"/>
    </xf>
    <xf numFmtId="0" fontId="24" fillId="2" borderId="0" xfId="0" applyFont="1" applyFill="1" applyBorder="1" applyAlignment="1">
      <alignment horizontal="center" wrapText="1"/>
    </xf>
    <xf numFmtId="0" fontId="24" fillId="2" borderId="0" xfId="0" applyFont="1" applyFill="1" applyBorder="1" applyAlignment="1">
      <alignment horizontal="center" vertical="center" wrapText="1"/>
    </xf>
    <xf numFmtId="0" fontId="24" fillId="2" borderId="0" xfId="0" applyFont="1" applyFill="1" applyAlignment="1">
      <alignment horizontal="center"/>
    </xf>
    <xf numFmtId="4" fontId="22" fillId="2" borderId="10" xfId="0" applyNumberFormat="1" applyFont="1" applyFill="1" applyBorder="1" applyAlignment="1">
      <alignment horizontal="center" vertical="center" wrapText="1"/>
    </xf>
    <xf numFmtId="4" fontId="20" fillId="2" borderId="10" xfId="0" applyNumberFormat="1" applyFont="1" applyFill="1" applyBorder="1" applyAlignment="1">
      <alignment horizontal="center" vertical="center" wrapText="1"/>
    </xf>
    <xf numFmtId="4" fontId="21" fillId="2" borderId="10" xfId="0" applyNumberFormat="1" applyFont="1" applyFill="1" applyBorder="1" applyAlignment="1">
      <alignment horizontal="center" vertical="center" wrapText="1"/>
    </xf>
    <xf numFmtId="4" fontId="26" fillId="2" borderId="10" xfId="0" applyNumberFormat="1" applyFont="1" applyFill="1" applyBorder="1" applyAlignment="1">
      <alignment horizontal="center" vertical="center" wrapText="1"/>
    </xf>
    <xf numFmtId="0" fontId="22" fillId="0" borderId="0" xfId="0" applyFont="1" applyBorder="1" applyAlignment="1">
      <alignment horizontal="center"/>
    </xf>
    <xf numFmtId="0" fontId="22" fillId="0" borderId="0" xfId="0" applyFont="1" applyBorder="1" applyAlignment="1"/>
    <xf numFmtId="0" fontId="22" fillId="0" borderId="0" xfId="0" applyFont="1" applyBorder="1" applyAlignment="1">
      <alignment wrapText="1"/>
    </xf>
    <xf numFmtId="0" fontId="22" fillId="0" borderId="0" xfId="0" applyFont="1" applyBorder="1" applyAlignment="1">
      <alignment horizontal="center" wrapText="1"/>
    </xf>
    <xf numFmtId="0" fontId="20" fillId="0" borderId="0" xfId="0" applyFont="1" applyBorder="1" applyAlignment="1">
      <alignment horizontal="center" wrapText="1"/>
    </xf>
    <xf numFmtId="14" fontId="22" fillId="0" borderId="0" xfId="0" applyNumberFormat="1" applyFont="1" applyBorder="1" applyAlignment="1">
      <alignment horizontal="center"/>
    </xf>
    <xf numFmtId="43" fontId="21" fillId="2" borderId="0" xfId="1" applyFont="1" applyFill="1" applyBorder="1" applyAlignment="1">
      <alignment horizontal="right"/>
    </xf>
    <xf numFmtId="4" fontId="21" fillId="0" borderId="0" xfId="0" applyNumberFormat="1" applyFont="1" applyBorder="1" applyAlignment="1">
      <alignment horizontal="right"/>
    </xf>
    <xf numFmtId="4" fontId="22" fillId="0" borderId="0" xfId="0" applyNumberFormat="1" applyFont="1" applyBorder="1" applyAlignment="1">
      <alignment horizontal="center"/>
    </xf>
    <xf numFmtId="4" fontId="20" fillId="0" borderId="10" xfId="0" applyNumberFormat="1" applyFont="1" applyFill="1" applyBorder="1" applyAlignment="1">
      <alignment horizontal="center" vertical="center" wrapText="1"/>
    </xf>
    <xf numFmtId="0" fontId="22" fillId="37" borderId="0" xfId="0" applyFont="1" applyFill="1" applyAlignment="1">
      <alignment vertical="center" wrapText="1"/>
    </xf>
    <xf numFmtId="0" fontId="26" fillId="35" borderId="10" xfId="0" applyFont="1" applyFill="1" applyBorder="1" applyAlignment="1">
      <alignment horizontal="center" vertical="center"/>
    </xf>
    <xf numFmtId="4" fontId="26" fillId="35" borderId="10" xfId="0" applyNumberFormat="1" applyFont="1" applyFill="1" applyBorder="1" applyAlignment="1">
      <alignment horizontal="center" vertical="center" wrapText="1"/>
    </xf>
    <xf numFmtId="4" fontId="26" fillId="35" borderId="10" xfId="0" applyNumberFormat="1" applyFont="1" applyFill="1" applyBorder="1" applyAlignment="1">
      <alignment horizontal="center" vertical="center"/>
    </xf>
    <xf numFmtId="4" fontId="26" fillId="34" borderId="10" xfId="0" applyNumberFormat="1" applyFont="1" applyFill="1" applyBorder="1" applyAlignment="1">
      <alignment horizontal="center" vertical="center"/>
    </xf>
    <xf numFmtId="4" fontId="20" fillId="2" borderId="10" xfId="0" applyNumberFormat="1" applyFont="1" applyFill="1" applyBorder="1" applyAlignment="1">
      <alignment horizontal="center" vertical="center"/>
    </xf>
    <xf numFmtId="0" fontId="22" fillId="2" borderId="0" xfId="0" applyFont="1" applyFill="1" applyAlignment="1">
      <alignment vertical="center" wrapText="1"/>
    </xf>
    <xf numFmtId="0" fontId="20" fillId="2" borderId="10" xfId="0" applyFont="1" applyFill="1" applyBorder="1" applyAlignment="1">
      <alignment horizontal="center" vertical="center"/>
    </xf>
    <xf numFmtId="4" fontId="26" fillId="2" borderId="10" xfId="0" applyNumberFormat="1" applyFont="1" applyFill="1" applyBorder="1" applyAlignment="1">
      <alignment horizontal="center" vertical="center"/>
    </xf>
    <xf numFmtId="0" fontId="26" fillId="2" borderId="10" xfId="0" applyFont="1" applyFill="1" applyBorder="1" applyAlignment="1">
      <alignment horizontal="center" vertical="center"/>
    </xf>
    <xf numFmtId="0" fontId="21" fillId="2" borderId="0" xfId="0" applyFont="1" applyFill="1" applyAlignment="1">
      <alignment vertical="center" wrapText="1"/>
    </xf>
    <xf numFmtId="4" fontId="29" fillId="2" borderId="10" xfId="0" applyNumberFormat="1" applyFont="1" applyFill="1" applyBorder="1" applyAlignment="1">
      <alignment horizontal="center"/>
    </xf>
    <xf numFmtId="0" fontId="20" fillId="36" borderId="10" xfId="0" applyFont="1" applyFill="1" applyBorder="1" applyAlignment="1">
      <alignment horizontal="center" vertical="center" wrapText="1"/>
    </xf>
    <xf numFmtId="4" fontId="22" fillId="0" borderId="0" xfId="0" applyNumberFormat="1" applyFont="1" applyAlignment="1">
      <alignment horizontal="center"/>
    </xf>
    <xf numFmtId="0" fontId="30" fillId="0" borderId="0" xfId="0" applyFont="1" applyBorder="1" applyAlignment="1"/>
    <xf numFmtId="0" fontId="22" fillId="0" borderId="0" xfId="0" applyFont="1" applyFill="1" applyBorder="1" applyAlignment="1">
      <alignment horizontal="center" wrapText="1"/>
    </xf>
    <xf numFmtId="43" fontId="21" fillId="0" borderId="0" xfId="1" applyFont="1" applyFill="1" applyBorder="1" applyAlignment="1"/>
    <xf numFmtId="0" fontId="22" fillId="0" borderId="18" xfId="0" applyFont="1" applyFill="1" applyBorder="1" applyAlignment="1">
      <alignment horizontal="center" wrapText="1"/>
    </xf>
    <xf numFmtId="0" fontId="30" fillId="0" borderId="0" xfId="0" applyFont="1" applyFill="1" applyBorder="1" applyAlignment="1">
      <alignment wrapText="1"/>
    </xf>
    <xf numFmtId="0" fontId="22" fillId="0" borderId="0" xfId="0" applyFont="1" applyFill="1" applyAlignment="1">
      <alignment vertical="center"/>
    </xf>
    <xf numFmtId="0" fontId="22" fillId="2" borderId="0" xfId="0" applyFont="1" applyFill="1" applyAlignment="1">
      <alignment horizontal="center" vertical="center" wrapText="1"/>
    </xf>
    <xf numFmtId="4" fontId="22" fillId="2" borderId="11" xfId="0" applyNumberFormat="1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center" wrapText="1"/>
    </xf>
    <xf numFmtId="0" fontId="21" fillId="0" borderId="0" xfId="0" applyFont="1" applyFill="1" applyBorder="1" applyAlignment="1">
      <alignment horizontal="left" wrapText="1"/>
    </xf>
    <xf numFmtId="0" fontId="22" fillId="0" borderId="0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center" vertical="center" wrapText="1"/>
    </xf>
    <xf numFmtId="4" fontId="22" fillId="0" borderId="10" xfId="0" applyNumberFormat="1" applyFont="1" applyFill="1" applyBorder="1" applyAlignment="1">
      <alignment horizontal="center" vertical="center" wrapText="1"/>
    </xf>
    <xf numFmtId="14" fontId="22" fillId="0" borderId="10" xfId="0" applyNumberFormat="1" applyFont="1" applyFill="1" applyBorder="1" applyAlignment="1">
      <alignment horizontal="center" vertical="center" wrapText="1"/>
    </xf>
    <xf numFmtId="0" fontId="22" fillId="0" borderId="0" xfId="0" applyFont="1" applyFill="1" applyAlignment="1">
      <alignment horizontal="center" vertical="center" wrapText="1"/>
    </xf>
    <xf numFmtId="0" fontId="21" fillId="2" borderId="0" xfId="0" applyFont="1" applyFill="1" applyBorder="1" applyAlignment="1">
      <alignment horizontal="center" vertical="center" wrapText="1"/>
    </xf>
    <xf numFmtId="14" fontId="22" fillId="2" borderId="10" xfId="0" applyNumberFormat="1" applyFont="1" applyFill="1" applyBorder="1" applyAlignment="1">
      <alignment horizontal="center" vertical="center" wrapText="1"/>
    </xf>
    <xf numFmtId="0" fontId="22" fillId="0" borderId="24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left" vertical="center" wrapText="1"/>
    </xf>
    <xf numFmtId="43" fontId="21" fillId="0" borderId="26" xfId="1" applyFont="1" applyFill="1" applyBorder="1" applyAlignment="1">
      <alignment vertical="center"/>
    </xf>
    <xf numFmtId="43" fontId="21" fillId="0" borderId="0" xfId="1" applyFont="1" applyFill="1" applyBorder="1" applyAlignment="1">
      <alignment horizontal="right" vertical="center"/>
    </xf>
    <xf numFmtId="43" fontId="21" fillId="0" borderId="0" xfId="1" applyFont="1" applyFill="1" applyBorder="1" applyAlignment="1">
      <alignment vertical="center"/>
    </xf>
    <xf numFmtId="0" fontId="30" fillId="0" borderId="0" xfId="0" applyFont="1" applyFill="1" applyBorder="1" applyAlignment="1">
      <alignment vertical="center" wrapText="1"/>
    </xf>
    <xf numFmtId="0" fontId="22" fillId="2" borderId="24" xfId="0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left" vertical="center" wrapText="1"/>
    </xf>
    <xf numFmtId="4" fontId="21" fillId="0" borderId="0" xfId="0" applyNumberFormat="1" applyFont="1" applyFill="1" applyBorder="1" applyAlignment="1">
      <alignment horizontal="right" vertical="center"/>
    </xf>
    <xf numFmtId="4" fontId="21" fillId="0" borderId="26" xfId="0" applyNumberFormat="1" applyFont="1" applyFill="1" applyBorder="1" applyAlignment="1">
      <alignment horizontal="center" vertical="center"/>
    </xf>
    <xf numFmtId="4" fontId="21" fillId="0" borderId="0" xfId="0" applyNumberFormat="1" applyFont="1" applyFill="1" applyBorder="1" applyAlignment="1">
      <alignment horizontal="center" vertical="center"/>
    </xf>
    <xf numFmtId="0" fontId="30" fillId="0" borderId="18" xfId="0" applyFont="1" applyBorder="1" applyAlignment="1">
      <alignment vertical="center"/>
    </xf>
    <xf numFmtId="0" fontId="22" fillId="2" borderId="23" xfId="0" applyFont="1" applyFill="1" applyBorder="1" applyAlignment="1">
      <alignment horizontal="center" vertical="center" wrapText="1"/>
    </xf>
    <xf numFmtId="0" fontId="21" fillId="2" borderId="0" xfId="0" applyFont="1" applyFill="1" applyBorder="1" applyAlignment="1">
      <alignment horizontal="left" vertical="center" wrapText="1"/>
    </xf>
    <xf numFmtId="0" fontId="30" fillId="0" borderId="0" xfId="0" applyFont="1" applyBorder="1" applyAlignment="1">
      <alignment vertical="center" wrapText="1"/>
    </xf>
    <xf numFmtId="0" fontId="22" fillId="0" borderId="0" xfId="0" applyFont="1" applyBorder="1"/>
    <xf numFmtId="0" fontId="22" fillId="0" borderId="0" xfId="0" applyFont="1" applyBorder="1" applyAlignment="1">
      <alignment horizontal="left" wrapText="1"/>
    </xf>
    <xf numFmtId="0" fontId="22" fillId="0" borderId="0" xfId="0" applyFont="1" applyBorder="1" applyAlignment="1">
      <alignment horizontal="center" vertical="center" wrapText="1"/>
    </xf>
    <xf numFmtId="14" fontId="22" fillId="0" borderId="0" xfId="0" applyNumberFormat="1" applyFont="1" applyBorder="1" applyAlignment="1">
      <alignment horizontal="center" vertical="center"/>
    </xf>
    <xf numFmtId="4" fontId="22" fillId="0" borderId="0" xfId="0" applyNumberFormat="1" applyFont="1" applyBorder="1" applyAlignment="1">
      <alignment horizontal="center" vertical="center"/>
    </xf>
    <xf numFmtId="0" fontId="30" fillId="0" borderId="0" xfId="0" applyFont="1" applyBorder="1"/>
    <xf numFmtId="0" fontId="22" fillId="0" borderId="0" xfId="0" applyFont="1" applyAlignment="1">
      <alignment horizontal="center"/>
    </xf>
    <xf numFmtId="0" fontId="22" fillId="0" borderId="0" xfId="0" applyFont="1"/>
    <xf numFmtId="0" fontId="22" fillId="0" borderId="0" xfId="0" applyFont="1" applyAlignment="1">
      <alignment wrapText="1"/>
    </xf>
    <xf numFmtId="0" fontId="22" fillId="0" borderId="0" xfId="0" applyFont="1" applyAlignment="1">
      <alignment horizontal="center" vertical="center" wrapText="1"/>
    </xf>
    <xf numFmtId="0" fontId="22" fillId="0" borderId="0" xfId="0" applyFont="1" applyAlignment="1">
      <alignment horizontal="center" wrapText="1"/>
    </xf>
    <xf numFmtId="43" fontId="20" fillId="0" borderId="0" xfId="1" applyFont="1" applyAlignment="1">
      <alignment horizontal="center" wrapText="1"/>
    </xf>
    <xf numFmtId="14" fontId="22" fillId="0" borderId="0" xfId="0" applyNumberFormat="1" applyFont="1" applyAlignment="1">
      <alignment horizontal="center"/>
    </xf>
    <xf numFmtId="14" fontId="22" fillId="0" borderId="0" xfId="0" applyNumberFormat="1" applyFont="1" applyAlignment="1">
      <alignment horizontal="center" vertical="center"/>
    </xf>
    <xf numFmtId="4" fontId="22" fillId="0" borderId="0" xfId="0" applyNumberFormat="1" applyFont="1" applyAlignment="1">
      <alignment horizontal="center" vertical="center"/>
    </xf>
    <xf numFmtId="0" fontId="30" fillId="0" borderId="0" xfId="0" applyFont="1"/>
    <xf numFmtId="43" fontId="20" fillId="0" borderId="0" xfId="0" applyNumberFormat="1" applyFont="1" applyAlignment="1">
      <alignment horizontal="center" wrapText="1"/>
    </xf>
    <xf numFmtId="0" fontId="20" fillId="0" borderId="0" xfId="0" applyFont="1" applyAlignment="1">
      <alignment horizontal="center" wrapText="1"/>
    </xf>
    <xf numFmtId="0" fontId="21" fillId="0" borderId="21" xfId="0" applyFont="1" applyFill="1" applyBorder="1" applyAlignment="1">
      <alignment vertical="center"/>
    </xf>
    <xf numFmtId="0" fontId="23" fillId="0" borderId="28" xfId="0" applyFont="1" applyFill="1" applyBorder="1" applyAlignment="1">
      <alignment vertical="center"/>
    </xf>
    <xf numFmtId="0" fontId="21" fillId="0" borderId="13" xfId="0" applyFont="1" applyFill="1" applyBorder="1" applyAlignment="1">
      <alignment vertical="center"/>
    </xf>
    <xf numFmtId="0" fontId="21" fillId="0" borderId="10" xfId="0" applyFont="1" applyFill="1" applyBorder="1" applyAlignment="1">
      <alignment horizontal="center" vertical="center" wrapText="1"/>
    </xf>
    <xf numFmtId="14" fontId="21" fillId="0" borderId="10" xfId="0" applyNumberFormat="1" applyFont="1" applyFill="1" applyBorder="1" applyAlignment="1">
      <alignment horizontal="center" vertical="center" wrapText="1"/>
    </xf>
    <xf numFmtId="4" fontId="21" fillId="0" borderId="19" xfId="0" applyNumberFormat="1" applyFont="1" applyFill="1" applyBorder="1" applyAlignment="1">
      <alignment horizontal="center" vertical="center" wrapText="1"/>
    </xf>
    <xf numFmtId="4" fontId="21" fillId="0" borderId="29" xfId="0" applyNumberFormat="1" applyFont="1" applyFill="1" applyBorder="1" applyAlignment="1">
      <alignment horizontal="center" vertical="center" wrapText="1"/>
    </xf>
    <xf numFmtId="4" fontId="21" fillId="0" borderId="15" xfId="0" applyNumberFormat="1" applyFont="1" applyFill="1" applyBorder="1" applyAlignment="1">
      <alignment horizontal="center" vertical="center" wrapText="1"/>
    </xf>
    <xf numFmtId="43" fontId="21" fillId="0" borderId="31" xfId="1" applyFont="1" applyFill="1" applyBorder="1" applyAlignment="1">
      <alignment horizontal="right" vertical="center"/>
    </xf>
    <xf numFmtId="4" fontId="21" fillId="0" borderId="31" xfId="0" applyNumberFormat="1" applyFont="1" applyFill="1" applyBorder="1" applyAlignment="1">
      <alignment horizontal="right" vertical="center"/>
    </xf>
    <xf numFmtId="0" fontId="26" fillId="36" borderId="10" xfId="0" applyFont="1" applyFill="1" applyBorder="1" applyAlignment="1">
      <alignment horizontal="center" vertical="center" wrapText="1"/>
    </xf>
    <xf numFmtId="4" fontId="20" fillId="36" borderId="10" xfId="0" applyNumberFormat="1" applyFont="1" applyFill="1" applyBorder="1" applyAlignment="1">
      <alignment horizontal="center" vertical="center" wrapText="1"/>
    </xf>
    <xf numFmtId="4" fontId="32" fillId="0" borderId="10" xfId="0" applyNumberFormat="1" applyFont="1" applyBorder="1" applyAlignment="1">
      <alignment horizontal="center"/>
    </xf>
    <xf numFmtId="0" fontId="26" fillId="34" borderId="10" xfId="0" applyFont="1" applyFill="1" applyBorder="1" applyAlignment="1">
      <alignment horizontal="center" vertical="center" wrapText="1"/>
    </xf>
    <xf numFmtId="4" fontId="26" fillId="34" borderId="10" xfId="0" applyNumberFormat="1" applyFont="1" applyFill="1" applyBorder="1" applyAlignment="1">
      <alignment horizontal="center" vertical="center" wrapText="1"/>
    </xf>
    <xf numFmtId="0" fontId="26" fillId="34" borderId="10" xfId="0" applyFont="1" applyFill="1" applyBorder="1" applyAlignment="1">
      <alignment horizontal="center" vertical="center"/>
    </xf>
    <xf numFmtId="0" fontId="21" fillId="34" borderId="0" xfId="0" applyFont="1" applyFill="1" applyAlignment="1">
      <alignment vertical="center" wrapText="1"/>
    </xf>
    <xf numFmtId="0" fontId="23" fillId="0" borderId="17" xfId="0" applyFont="1" applyFill="1" applyBorder="1" applyAlignment="1">
      <alignment horizontal="center" vertical="center" wrapText="1"/>
    </xf>
    <xf numFmtId="4" fontId="21" fillId="36" borderId="10" xfId="0" applyNumberFormat="1" applyFont="1" applyFill="1" applyBorder="1" applyAlignment="1">
      <alignment horizontal="center" vertical="center" wrapText="1"/>
    </xf>
    <xf numFmtId="4" fontId="22" fillId="36" borderId="10" xfId="0" applyNumberFormat="1" applyFont="1" applyFill="1" applyBorder="1" applyAlignment="1">
      <alignment horizontal="center" vertical="center" wrapText="1"/>
    </xf>
    <xf numFmtId="43" fontId="21" fillId="0" borderId="18" xfId="1" applyFont="1" applyFill="1" applyBorder="1" applyAlignment="1">
      <alignment horizontal="right"/>
    </xf>
    <xf numFmtId="0" fontId="20" fillId="37" borderId="21" xfId="0" applyFont="1" applyFill="1" applyBorder="1" applyAlignment="1">
      <alignment horizontal="center" vertical="center" wrapText="1"/>
    </xf>
    <xf numFmtId="4" fontId="32" fillId="37" borderId="21" xfId="0" applyNumberFormat="1" applyFont="1" applyFill="1" applyBorder="1" applyAlignment="1">
      <alignment horizontal="center"/>
    </xf>
    <xf numFmtId="4" fontId="20" fillId="37" borderId="21" xfId="0" applyNumberFormat="1" applyFont="1" applyFill="1" applyBorder="1" applyAlignment="1">
      <alignment horizontal="center" vertical="center" wrapText="1"/>
    </xf>
    <xf numFmtId="4" fontId="20" fillId="37" borderId="21" xfId="0" applyNumberFormat="1" applyFont="1" applyFill="1" applyBorder="1" applyAlignment="1">
      <alignment horizontal="center" vertical="center"/>
    </xf>
    <xf numFmtId="0" fontId="20" fillId="37" borderId="21" xfId="0" applyFont="1" applyFill="1" applyBorder="1" applyAlignment="1">
      <alignment horizontal="center" vertical="center"/>
    </xf>
    <xf numFmtId="0" fontId="24" fillId="2" borderId="18" xfId="0" applyFont="1" applyFill="1" applyBorder="1" applyAlignment="1">
      <alignment horizontal="center" wrapText="1"/>
    </xf>
    <xf numFmtId="0" fontId="21" fillId="0" borderId="18" xfId="0" applyFont="1" applyFill="1" applyBorder="1" applyAlignment="1">
      <alignment wrapText="1"/>
    </xf>
    <xf numFmtId="43" fontId="21" fillId="0" borderId="18" xfId="1" applyFont="1" applyFill="1" applyBorder="1" applyAlignment="1"/>
    <xf numFmtId="0" fontId="30" fillId="0" borderId="18" xfId="0" applyFont="1" applyFill="1" applyBorder="1" applyAlignment="1">
      <alignment wrapText="1"/>
    </xf>
    <xf numFmtId="0" fontId="20" fillId="2" borderId="13" xfId="0" applyFont="1" applyFill="1" applyBorder="1" applyAlignment="1">
      <alignment horizontal="center" vertical="center" wrapText="1"/>
    </xf>
    <xf numFmtId="4" fontId="21" fillId="0" borderId="14" xfId="0" applyNumberFormat="1" applyFont="1" applyFill="1" applyBorder="1" applyAlignment="1">
      <alignment horizontal="center" vertical="center" wrapText="1"/>
    </xf>
    <xf numFmtId="4" fontId="27" fillId="2" borderId="10" xfId="0" applyNumberFormat="1" applyFont="1" applyFill="1" applyBorder="1" applyAlignment="1">
      <alignment horizontal="center" vertical="center" wrapText="1"/>
    </xf>
    <xf numFmtId="0" fontId="25" fillId="2" borderId="10" xfId="0" applyFont="1" applyFill="1" applyBorder="1" applyAlignment="1">
      <alignment vertical="center" wrapText="1"/>
    </xf>
    <xf numFmtId="0" fontId="31" fillId="0" borderId="10" xfId="0" applyFont="1" applyBorder="1" applyAlignment="1">
      <alignment wrapText="1"/>
    </xf>
    <xf numFmtId="0" fontId="26" fillId="35" borderId="10" xfId="0" applyFont="1" applyFill="1" applyBorder="1" applyAlignment="1">
      <alignment horizontal="center" vertical="center" wrapText="1"/>
    </xf>
    <xf numFmtId="4" fontId="21" fillId="35" borderId="10" xfId="0" applyNumberFormat="1" applyFont="1" applyFill="1" applyBorder="1" applyAlignment="1">
      <alignment horizontal="center" vertical="center" wrapText="1"/>
    </xf>
    <xf numFmtId="164" fontId="21" fillId="0" borderId="0" xfId="0" applyNumberFormat="1" applyFont="1" applyFill="1" applyBorder="1" applyAlignment="1">
      <alignment horizontal="center" wrapText="1"/>
    </xf>
    <xf numFmtId="10" fontId="21" fillId="0" borderId="0" xfId="45" applyNumberFormat="1" applyFont="1" applyFill="1" applyBorder="1" applyAlignment="1">
      <alignment horizontal="center"/>
    </xf>
    <xf numFmtId="4" fontId="21" fillId="0" borderId="0" xfId="1" applyNumberFormat="1" applyFont="1" applyFill="1" applyBorder="1" applyAlignment="1">
      <alignment horizontal="right"/>
    </xf>
    <xf numFmtId="43" fontId="21" fillId="0" borderId="25" xfId="1" applyFont="1" applyFill="1" applyBorder="1" applyAlignment="1">
      <alignment vertical="center"/>
    </xf>
    <xf numFmtId="43" fontId="26" fillId="0" borderId="10" xfId="1" applyFont="1" applyFill="1" applyBorder="1" applyAlignment="1">
      <alignment horizontal="center" vertical="center" wrapText="1"/>
    </xf>
    <xf numFmtId="43" fontId="22" fillId="36" borderId="10" xfId="1" applyFont="1" applyFill="1" applyBorder="1" applyAlignment="1">
      <alignment horizontal="center" vertical="center"/>
    </xf>
    <xf numFmtId="43" fontId="22" fillId="0" borderId="18" xfId="1" applyFont="1" applyFill="1" applyBorder="1" applyAlignment="1">
      <alignment horizontal="center" wrapText="1"/>
    </xf>
    <xf numFmtId="43" fontId="20" fillId="2" borderId="10" xfId="1" applyFont="1" applyFill="1" applyBorder="1" applyAlignment="1">
      <alignment horizontal="center" vertical="center" wrapText="1"/>
    </xf>
    <xf numFmtId="43" fontId="30" fillId="0" borderId="16" xfId="1" applyFont="1" applyFill="1" applyBorder="1" applyAlignment="1">
      <alignment vertical="center" wrapText="1"/>
    </xf>
    <xf numFmtId="43" fontId="30" fillId="0" borderId="16" xfId="1" applyFont="1" applyBorder="1" applyAlignment="1">
      <alignment vertical="center"/>
    </xf>
    <xf numFmtId="43" fontId="30" fillId="0" borderId="16" xfId="1" applyFont="1" applyBorder="1" applyAlignment="1">
      <alignment vertical="center" wrapText="1"/>
    </xf>
    <xf numFmtId="43" fontId="30" fillId="0" borderId="0" xfId="1" applyFont="1" applyBorder="1"/>
    <xf numFmtId="43" fontId="30" fillId="0" borderId="0" xfId="1" applyFont="1"/>
    <xf numFmtId="4" fontId="26" fillId="36" borderId="10" xfId="0" applyNumberFormat="1" applyFont="1" applyFill="1" applyBorder="1" applyAlignment="1">
      <alignment horizontal="center" vertical="center"/>
    </xf>
    <xf numFmtId="4" fontId="27" fillId="36" borderId="10" xfId="0" applyNumberFormat="1" applyFont="1" applyFill="1" applyBorder="1" applyAlignment="1">
      <alignment horizontal="center" vertical="center" wrapText="1"/>
    </xf>
    <xf numFmtId="0" fontId="21" fillId="36" borderId="0" xfId="0" applyFont="1" applyFill="1" applyAlignment="1">
      <alignment vertical="center" wrapText="1"/>
    </xf>
    <xf numFmtId="0" fontId="20" fillId="0" borderId="13" xfId="0" applyFont="1" applyFill="1" applyBorder="1" applyAlignment="1">
      <alignment horizontal="center" vertical="center" wrapText="1"/>
    </xf>
    <xf numFmtId="0" fontId="25" fillId="0" borderId="10" xfId="0" applyFont="1" applyFill="1" applyBorder="1" applyAlignment="1">
      <alignment vertical="center" wrapText="1"/>
    </xf>
    <xf numFmtId="0" fontId="31" fillId="0" borderId="10" xfId="0" applyFont="1" applyFill="1" applyBorder="1" applyAlignment="1">
      <alignment wrapText="1"/>
    </xf>
    <xf numFmtId="0" fontId="24" fillId="2" borderId="10" xfId="0" applyFont="1" applyFill="1" applyBorder="1" applyAlignment="1">
      <alignment horizontal="center" vertical="center" wrapText="1"/>
    </xf>
    <xf numFmtId="0" fontId="25" fillId="0" borderId="21" xfId="0" applyFont="1" applyFill="1" applyBorder="1" applyAlignment="1">
      <alignment vertical="center" wrapText="1"/>
    </xf>
    <xf numFmtId="0" fontId="31" fillId="0" borderId="21" xfId="0" applyFont="1" applyFill="1" applyBorder="1" applyAlignment="1">
      <alignment wrapText="1"/>
    </xf>
    <xf numFmtId="4" fontId="20" fillId="0" borderId="21" xfId="0" applyNumberFormat="1" applyFont="1" applyFill="1" applyBorder="1" applyAlignment="1">
      <alignment horizontal="center" vertical="center" wrapText="1"/>
    </xf>
    <xf numFmtId="0" fontId="26" fillId="36" borderId="21" xfId="0" applyFont="1" applyFill="1" applyBorder="1" applyAlignment="1">
      <alignment horizontal="center" vertical="center" wrapText="1"/>
    </xf>
    <xf numFmtId="4" fontId="21" fillId="36" borderId="21" xfId="0" applyNumberFormat="1" applyFont="1" applyFill="1" applyBorder="1" applyAlignment="1">
      <alignment horizontal="center" vertical="center"/>
    </xf>
    <xf numFmtId="4" fontId="26" fillId="36" borderId="21" xfId="0" applyNumberFormat="1" applyFont="1" applyFill="1" applyBorder="1" applyAlignment="1">
      <alignment horizontal="center" vertical="center" wrapText="1"/>
    </xf>
    <xf numFmtId="4" fontId="26" fillId="36" borderId="21" xfId="0" applyNumberFormat="1" applyFont="1" applyFill="1" applyBorder="1" applyAlignment="1">
      <alignment horizontal="center" vertical="center"/>
    </xf>
    <xf numFmtId="0" fontId="26" fillId="36" borderId="21" xfId="0" applyFont="1" applyFill="1" applyBorder="1" applyAlignment="1">
      <alignment horizontal="center" vertical="center"/>
    </xf>
    <xf numFmtId="4" fontId="27" fillId="36" borderId="21" xfId="0" applyNumberFormat="1" applyFont="1" applyFill="1" applyBorder="1" applyAlignment="1">
      <alignment horizontal="center" vertical="center" wrapText="1"/>
    </xf>
    <xf numFmtId="43" fontId="22" fillId="36" borderId="21" xfId="1" applyFont="1" applyFill="1" applyBorder="1" applyAlignment="1">
      <alignment horizontal="center" vertical="center"/>
    </xf>
    <xf numFmtId="0" fontId="21" fillId="36" borderId="10" xfId="0" applyFont="1" applyFill="1" applyBorder="1" applyAlignment="1">
      <alignment vertical="center" wrapText="1"/>
    </xf>
    <xf numFmtId="4" fontId="21" fillId="34" borderId="10" xfId="0" applyNumberFormat="1" applyFont="1" applyFill="1" applyBorder="1" applyAlignment="1">
      <alignment horizontal="center" vertical="center"/>
    </xf>
    <xf numFmtId="164" fontId="22" fillId="39" borderId="10" xfId="0" applyNumberFormat="1" applyFont="1" applyFill="1" applyBorder="1" applyAlignment="1">
      <alignment horizontal="center" vertical="center"/>
    </xf>
    <xf numFmtId="0" fontId="22" fillId="2" borderId="13" xfId="0" applyFont="1" applyFill="1" applyBorder="1" applyAlignment="1">
      <alignment horizontal="center" vertical="center" wrapText="1"/>
    </xf>
    <xf numFmtId="0" fontId="24" fillId="2" borderId="13" xfId="0" applyFont="1" applyFill="1" applyBorder="1" applyAlignment="1">
      <alignment horizontal="center" vertical="center" wrapText="1"/>
    </xf>
    <xf numFmtId="0" fontId="21" fillId="2" borderId="10" xfId="0" applyNumberFormat="1" applyFont="1" applyFill="1" applyBorder="1" applyAlignment="1">
      <alignment horizontal="center" vertical="center" wrapText="1"/>
    </xf>
    <xf numFmtId="0" fontId="22" fillId="2" borderId="10" xfId="0" applyNumberFormat="1" applyFont="1" applyFill="1" applyBorder="1" applyAlignment="1">
      <alignment horizontal="center" vertical="center" wrapText="1"/>
    </xf>
    <xf numFmtId="0" fontId="34" fillId="2" borderId="10" xfId="0" applyFont="1" applyFill="1" applyBorder="1" applyAlignment="1">
      <alignment horizontal="left" vertical="top" wrapText="1"/>
    </xf>
    <xf numFmtId="0" fontId="34" fillId="2" borderId="10" xfId="0" applyFont="1" applyFill="1" applyBorder="1" applyAlignment="1">
      <alignment horizontal="center" vertical="center" wrapText="1"/>
    </xf>
    <xf numFmtId="0" fontId="22" fillId="2" borderId="0" xfId="0" applyFont="1" applyFill="1" applyBorder="1" applyAlignment="1">
      <alignment vertical="center" wrapText="1"/>
    </xf>
    <xf numFmtId="0" fontId="21" fillId="36" borderId="0" xfId="0" applyFont="1" applyFill="1" applyBorder="1" applyAlignment="1">
      <alignment vertical="center" wrapText="1"/>
    </xf>
    <xf numFmtId="4" fontId="21" fillId="36" borderId="10" xfId="0" applyNumberFormat="1" applyFont="1" applyFill="1" applyBorder="1" applyAlignment="1">
      <alignment horizontal="center" vertical="center"/>
    </xf>
    <xf numFmtId="4" fontId="26" fillId="36" borderId="10" xfId="0" applyNumberFormat="1" applyFont="1" applyFill="1" applyBorder="1" applyAlignment="1">
      <alignment horizontal="center" vertical="center" wrapText="1"/>
    </xf>
    <xf numFmtId="0" fontId="26" fillId="36" borderId="10" xfId="0" applyFont="1" applyFill="1" applyBorder="1" applyAlignment="1">
      <alignment horizontal="center" vertical="center"/>
    </xf>
    <xf numFmtId="0" fontId="36" fillId="0" borderId="0" xfId="0" applyFont="1" applyAlignment="1">
      <alignment wrapText="1"/>
    </xf>
    <xf numFmtId="0" fontId="22" fillId="36" borderId="10" xfId="0" applyFont="1" applyFill="1" applyBorder="1" applyAlignment="1">
      <alignment horizontal="center" vertical="center" wrapText="1"/>
    </xf>
    <xf numFmtId="0" fontId="20" fillId="36" borderId="0" xfId="0" applyFont="1" applyFill="1" applyBorder="1" applyAlignment="1">
      <alignment horizontal="center" vertical="center" wrapText="1"/>
    </xf>
    <xf numFmtId="0" fontId="25" fillId="36" borderId="0" xfId="0" applyFont="1" applyFill="1" applyBorder="1" applyAlignment="1">
      <alignment vertical="center" wrapText="1"/>
    </xf>
    <xf numFmtId="0" fontId="31" fillId="36" borderId="10" xfId="0" applyFont="1" applyFill="1" applyBorder="1" applyAlignment="1">
      <alignment vertical="center" wrapText="1"/>
    </xf>
    <xf numFmtId="14" fontId="20" fillId="36" borderId="10" xfId="0" applyNumberFormat="1" applyFont="1" applyFill="1" applyBorder="1" applyAlignment="1">
      <alignment horizontal="center" vertical="center" wrapText="1"/>
    </xf>
    <xf numFmtId="164" fontId="22" fillId="36" borderId="10" xfId="0" applyNumberFormat="1" applyFont="1" applyFill="1" applyBorder="1" applyAlignment="1">
      <alignment horizontal="center" vertical="center"/>
    </xf>
    <xf numFmtId="165" fontId="20" fillId="36" borderId="10" xfId="0" applyNumberFormat="1" applyFont="1" applyFill="1" applyBorder="1" applyAlignment="1">
      <alignment horizontal="center" vertical="center" wrapText="1"/>
    </xf>
    <xf numFmtId="164" fontId="20" fillId="36" borderId="10" xfId="0" applyNumberFormat="1" applyFont="1" applyFill="1" applyBorder="1" applyAlignment="1">
      <alignment horizontal="center" vertical="center"/>
    </xf>
    <xf numFmtId="0" fontId="22" fillId="36" borderId="10" xfId="0" applyFont="1" applyFill="1" applyBorder="1" applyAlignment="1">
      <alignment horizontal="left" vertical="center" wrapText="1"/>
    </xf>
    <xf numFmtId="0" fontId="24" fillId="36" borderId="17" xfId="0" applyFont="1" applyFill="1" applyBorder="1" applyAlignment="1">
      <alignment horizontal="center" vertical="center" wrapText="1"/>
    </xf>
    <xf numFmtId="14" fontId="21" fillId="36" borderId="10" xfId="0" applyNumberFormat="1" applyFont="1" applyFill="1" applyBorder="1" applyAlignment="1">
      <alignment horizontal="center" vertical="center"/>
    </xf>
    <xf numFmtId="4" fontId="22" fillId="36" borderId="10" xfId="0" applyNumberFormat="1" applyFont="1" applyFill="1" applyBorder="1" applyAlignment="1">
      <alignment horizontal="center" vertical="center"/>
    </xf>
    <xf numFmtId="0" fontId="22" fillId="36" borderId="21" xfId="0" applyFont="1" applyFill="1" applyBorder="1" applyAlignment="1">
      <alignment vertical="center" wrapText="1"/>
    </xf>
    <xf numFmtId="0" fontId="24" fillId="36" borderId="21" xfId="0" applyFont="1" applyFill="1" applyBorder="1" applyAlignment="1">
      <alignment vertical="center" wrapText="1"/>
    </xf>
    <xf numFmtId="49" fontId="21" fillId="36" borderId="21" xfId="0" applyNumberFormat="1" applyFont="1" applyFill="1" applyBorder="1" applyAlignment="1">
      <alignment vertical="center" wrapText="1"/>
    </xf>
    <xf numFmtId="164" fontId="22" fillId="36" borderId="21" xfId="0" applyNumberFormat="1" applyFont="1" applyFill="1" applyBorder="1" applyAlignment="1">
      <alignment vertical="center"/>
    </xf>
    <xf numFmtId="4" fontId="22" fillId="36" borderId="32" xfId="0" applyNumberFormat="1" applyFont="1" applyFill="1" applyBorder="1" applyAlignment="1">
      <alignment vertical="center" wrapText="1"/>
    </xf>
    <xf numFmtId="4" fontId="22" fillId="36" borderId="20" xfId="0" applyNumberFormat="1" applyFont="1" applyFill="1" applyBorder="1" applyAlignment="1">
      <alignment vertical="center" wrapText="1"/>
    </xf>
    <xf numFmtId="4" fontId="22" fillId="36" borderId="20" xfId="0" applyNumberFormat="1" applyFont="1" applyFill="1" applyBorder="1" applyAlignment="1">
      <alignment vertical="center"/>
    </xf>
    <xf numFmtId="4" fontId="21" fillId="36" borderId="20" xfId="0" applyNumberFormat="1" applyFont="1" applyFill="1" applyBorder="1" applyAlignment="1">
      <alignment vertical="center"/>
    </xf>
    <xf numFmtId="4" fontId="21" fillId="36" borderId="30" xfId="0" applyNumberFormat="1" applyFont="1" applyFill="1" applyBorder="1" applyAlignment="1">
      <alignment vertical="center"/>
    </xf>
    <xf numFmtId="4" fontId="21" fillId="36" borderId="33" xfId="0" applyNumberFormat="1" applyFont="1" applyFill="1" applyBorder="1" applyAlignment="1">
      <alignment vertical="center"/>
    </xf>
    <xf numFmtId="43" fontId="22" fillId="36" borderId="21" xfId="1" applyFont="1" applyFill="1" applyBorder="1" applyAlignment="1">
      <alignment vertical="center"/>
    </xf>
    <xf numFmtId="0" fontId="22" fillId="36" borderId="0" xfId="0" applyFont="1" applyFill="1" applyAlignment="1">
      <alignment vertical="center"/>
    </xf>
    <xf numFmtId="0" fontId="21" fillId="36" borderId="10" xfId="0" applyFont="1" applyFill="1" applyBorder="1" applyAlignment="1">
      <alignment horizontal="center" vertical="center" wrapText="1"/>
    </xf>
    <xf numFmtId="14" fontId="22" fillId="36" borderId="10" xfId="0" applyNumberFormat="1" applyFont="1" applyFill="1" applyBorder="1" applyAlignment="1">
      <alignment horizontal="center" vertical="center" wrapText="1"/>
    </xf>
    <xf numFmtId="4" fontId="22" fillId="36" borderId="19" xfId="0" applyNumberFormat="1" applyFont="1" applyFill="1" applyBorder="1" applyAlignment="1">
      <alignment horizontal="center" vertical="center" wrapText="1"/>
    </xf>
    <xf numFmtId="4" fontId="22" fillId="36" borderId="20" xfId="0" applyNumberFormat="1" applyFont="1" applyFill="1" applyBorder="1" applyAlignment="1">
      <alignment horizontal="center" vertical="center" wrapText="1"/>
    </xf>
    <xf numFmtId="49" fontId="22" fillId="36" borderId="20" xfId="0" applyNumberFormat="1" applyFont="1" applyFill="1" applyBorder="1" applyAlignment="1">
      <alignment horizontal="center" vertical="center" wrapText="1"/>
    </xf>
    <xf numFmtId="43" fontId="20" fillId="36" borderId="10" xfId="1" applyFont="1" applyFill="1" applyBorder="1" applyAlignment="1">
      <alignment horizontal="center" vertical="center" wrapText="1"/>
    </xf>
    <xf numFmtId="0" fontId="22" fillId="36" borderId="0" xfId="0" applyFont="1" applyFill="1" applyAlignment="1">
      <alignment horizontal="center" vertical="center" wrapText="1"/>
    </xf>
    <xf numFmtId="4" fontId="22" fillId="36" borderId="11" xfId="0" applyNumberFormat="1" applyFont="1" applyFill="1" applyBorder="1" applyAlignment="1">
      <alignment horizontal="center" vertical="center" wrapText="1"/>
    </xf>
    <xf numFmtId="0" fontId="22" fillId="36" borderId="0" xfId="0" applyFont="1" applyFill="1" applyBorder="1" applyAlignment="1">
      <alignment horizontal="center" vertical="center" wrapText="1"/>
    </xf>
    <xf numFmtId="164" fontId="22" fillId="36" borderId="21" xfId="0" applyNumberFormat="1" applyFont="1" applyFill="1" applyBorder="1" applyAlignment="1">
      <alignment horizontal="center" vertical="center"/>
    </xf>
    <xf numFmtId="0" fontId="22" fillId="38" borderId="0" xfId="0" applyFont="1" applyFill="1" applyBorder="1" applyAlignment="1">
      <alignment horizontal="center" vertical="center" wrapText="1"/>
    </xf>
    <xf numFmtId="0" fontId="22" fillId="38" borderId="23" xfId="0" applyFont="1" applyFill="1" applyBorder="1" applyAlignment="1">
      <alignment horizontal="center" vertical="center" wrapText="1"/>
    </xf>
    <xf numFmtId="0" fontId="24" fillId="38" borderId="0" xfId="0" applyFont="1" applyFill="1" applyBorder="1" applyAlignment="1">
      <alignment horizontal="center" vertical="center" wrapText="1"/>
    </xf>
    <xf numFmtId="0" fontId="21" fillId="38" borderId="0" xfId="0" applyFont="1" applyFill="1" applyBorder="1" applyAlignment="1">
      <alignment horizontal="center" vertical="center" wrapText="1"/>
    </xf>
    <xf numFmtId="0" fontId="21" fillId="38" borderId="0" xfId="0" applyFont="1" applyFill="1" applyBorder="1" applyAlignment="1">
      <alignment horizontal="left" vertical="center" wrapText="1"/>
    </xf>
    <xf numFmtId="43" fontId="21" fillId="38" borderId="31" xfId="1" applyFont="1" applyFill="1" applyBorder="1" applyAlignment="1">
      <alignment horizontal="right" vertical="center"/>
    </xf>
    <xf numFmtId="43" fontId="21" fillId="38" borderId="0" xfId="1" applyFont="1" applyFill="1" applyBorder="1" applyAlignment="1">
      <alignment horizontal="right" vertical="center"/>
    </xf>
    <xf numFmtId="43" fontId="21" fillId="38" borderId="26" xfId="1" applyFont="1" applyFill="1" applyBorder="1" applyAlignment="1">
      <alignment vertical="center"/>
    </xf>
    <xf numFmtId="43" fontId="21" fillId="38" borderId="0" xfId="1" applyFont="1" applyFill="1" applyBorder="1" applyAlignment="1">
      <alignment vertical="center"/>
    </xf>
    <xf numFmtId="43" fontId="30" fillId="38" borderId="16" xfId="1" applyFont="1" applyFill="1" applyBorder="1" applyAlignment="1">
      <alignment vertical="center" wrapText="1"/>
    </xf>
    <xf numFmtId="0" fontId="30" fillId="38" borderId="0" xfId="0" applyFont="1" applyFill="1" applyBorder="1" applyAlignment="1">
      <alignment vertical="center" wrapText="1"/>
    </xf>
    <xf numFmtId="4" fontId="22" fillId="0" borderId="0" xfId="0" applyNumberFormat="1" applyFont="1" applyBorder="1" applyAlignment="1">
      <alignment horizontal="right"/>
    </xf>
    <xf numFmtId="0" fontId="21" fillId="0" borderId="13" xfId="0" applyFont="1" applyFill="1" applyBorder="1" applyAlignment="1">
      <alignment horizontal="center" vertical="center"/>
    </xf>
    <xf numFmtId="43" fontId="21" fillId="0" borderId="0" xfId="1" applyFont="1" applyFill="1" applyBorder="1" applyAlignment="1">
      <alignment horizontal="center" vertical="center"/>
    </xf>
    <xf numFmtId="164" fontId="28" fillId="2" borderId="10" xfId="0" applyNumberFormat="1" applyFont="1" applyFill="1" applyBorder="1" applyAlignment="1">
      <alignment horizontal="center" vertical="center"/>
    </xf>
    <xf numFmtId="164" fontId="28" fillId="36" borderId="10" xfId="0" applyNumberFormat="1" applyFont="1" applyFill="1" applyBorder="1" applyAlignment="1">
      <alignment horizontal="center" vertical="center"/>
    </xf>
    <xf numFmtId="164" fontId="20" fillId="36" borderId="21" xfId="0" applyNumberFormat="1" applyFont="1" applyFill="1" applyBorder="1" applyAlignment="1">
      <alignment horizontal="center" vertical="center"/>
    </xf>
    <xf numFmtId="4" fontId="22" fillId="36" borderId="30" xfId="0" applyNumberFormat="1" applyFont="1" applyFill="1" applyBorder="1" applyAlignment="1">
      <alignment vertical="center" wrapText="1"/>
    </xf>
    <xf numFmtId="0" fontId="20" fillId="2" borderId="10" xfId="0" applyFont="1" applyFill="1" applyBorder="1" applyAlignment="1">
      <alignment horizontal="center" vertical="center" wrapText="1"/>
    </xf>
    <xf numFmtId="0" fontId="26" fillId="2" borderId="10" xfId="0" applyFont="1" applyFill="1" applyBorder="1" applyAlignment="1">
      <alignment horizontal="center" vertical="center" wrapText="1"/>
    </xf>
    <xf numFmtId="0" fontId="22" fillId="2" borderId="10" xfId="0" applyFont="1" applyFill="1" applyBorder="1" applyAlignment="1">
      <alignment horizontal="center" vertical="center" wrapText="1"/>
    </xf>
    <xf numFmtId="165" fontId="20" fillId="2" borderId="10" xfId="0" applyNumberFormat="1" applyFont="1" applyFill="1" applyBorder="1" applyAlignment="1">
      <alignment horizontal="center" vertical="center" wrapText="1"/>
    </xf>
    <xf numFmtId="14" fontId="20" fillId="2" borderId="10" xfId="0" applyNumberFormat="1" applyFont="1" applyFill="1" applyBorder="1" applyAlignment="1">
      <alignment horizontal="center" vertical="center" wrapText="1"/>
    </xf>
    <xf numFmtId="164" fontId="22" fillId="0" borderId="21" xfId="0" applyNumberFormat="1" applyFont="1" applyFill="1" applyBorder="1" applyAlignment="1">
      <alignment horizontal="center" vertical="center"/>
    </xf>
    <xf numFmtId="4" fontId="21" fillId="0" borderId="10" xfId="0" applyNumberFormat="1" applyFont="1" applyFill="1" applyBorder="1" applyAlignment="1">
      <alignment horizontal="center" vertical="center" wrapText="1"/>
    </xf>
    <xf numFmtId="164" fontId="22" fillId="0" borderId="10" xfId="0" applyNumberFormat="1" applyFont="1" applyFill="1" applyBorder="1" applyAlignment="1">
      <alignment horizontal="center" vertical="center"/>
    </xf>
    <xf numFmtId="0" fontId="20" fillId="0" borderId="10" xfId="0" applyFont="1" applyFill="1" applyBorder="1" applyAlignment="1">
      <alignment horizontal="center" vertical="center" wrapText="1"/>
    </xf>
    <xf numFmtId="0" fontId="26" fillId="0" borderId="10" xfId="0" applyFont="1" applyFill="1" applyBorder="1" applyAlignment="1">
      <alignment horizontal="center" vertical="center" wrapText="1"/>
    </xf>
    <xf numFmtId="43" fontId="21" fillId="0" borderId="31" xfId="1" applyFont="1" applyFill="1" applyBorder="1" applyAlignment="1">
      <alignment horizontal="center" vertical="center"/>
    </xf>
    <xf numFmtId="0" fontId="22" fillId="0" borderId="10" xfId="0" applyFont="1" applyFill="1" applyBorder="1" applyAlignment="1">
      <alignment horizontal="center" vertical="center" wrapText="1"/>
    </xf>
    <xf numFmtId="14" fontId="20" fillId="0" borderId="10" xfId="0" applyNumberFormat="1" applyFont="1" applyFill="1" applyBorder="1" applyAlignment="1">
      <alignment horizontal="center" vertical="center" wrapText="1"/>
    </xf>
    <xf numFmtId="165" fontId="20" fillId="0" borderId="10" xfId="0" applyNumberFormat="1" applyFont="1" applyFill="1" applyBorder="1" applyAlignment="1">
      <alignment horizontal="center" vertical="center" wrapText="1"/>
    </xf>
    <xf numFmtId="43" fontId="22" fillId="2" borderId="10" xfId="1" applyFont="1" applyFill="1" applyBorder="1" applyAlignment="1">
      <alignment horizontal="center" vertical="center"/>
    </xf>
    <xf numFmtId="0" fontId="24" fillId="2" borderId="17" xfId="0" applyFont="1" applyFill="1" applyBorder="1" applyAlignment="1">
      <alignment horizontal="center" vertical="center" wrapText="1"/>
    </xf>
    <xf numFmtId="0" fontId="26" fillId="0" borderId="21" xfId="0" applyFont="1" applyFill="1" applyBorder="1" applyAlignment="1">
      <alignment horizontal="center" vertical="center" wrapText="1"/>
    </xf>
    <xf numFmtId="165" fontId="20" fillId="0" borderId="21" xfId="0" applyNumberFormat="1" applyFont="1" applyFill="1" applyBorder="1" applyAlignment="1">
      <alignment horizontal="center" vertical="center" wrapText="1"/>
    </xf>
    <xf numFmtId="14" fontId="20" fillId="0" borderId="21" xfId="0" applyNumberFormat="1" applyFont="1" applyFill="1" applyBorder="1" applyAlignment="1">
      <alignment horizontal="center" vertical="center" wrapText="1"/>
    </xf>
    <xf numFmtId="0" fontId="22" fillId="2" borderId="10" xfId="0" applyFont="1" applyFill="1" applyBorder="1" applyAlignment="1">
      <alignment horizontal="left" vertical="center" wrapText="1"/>
    </xf>
    <xf numFmtId="164" fontId="22" fillId="2" borderId="10" xfId="0" applyNumberFormat="1" applyFont="1" applyFill="1" applyBorder="1" applyAlignment="1">
      <alignment horizontal="center" vertical="center"/>
    </xf>
    <xf numFmtId="0" fontId="38" fillId="0" borderId="10" xfId="0" applyFont="1" applyFill="1" applyBorder="1" applyAlignment="1">
      <alignment horizontal="center" vertical="center" wrapText="1"/>
    </xf>
    <xf numFmtId="0" fontId="39" fillId="0" borderId="10" xfId="0" applyFont="1" applyFill="1" applyBorder="1" applyAlignment="1">
      <alignment horizontal="center" vertical="center" wrapText="1"/>
    </xf>
    <xf numFmtId="14" fontId="38" fillId="0" borderId="10" xfId="0" applyNumberFormat="1" applyFont="1" applyFill="1" applyBorder="1" applyAlignment="1">
      <alignment horizontal="center" vertical="center" wrapText="1"/>
    </xf>
    <xf numFmtId="9" fontId="38" fillId="0" borderId="10" xfId="45" applyFont="1" applyFill="1" applyBorder="1" applyAlignment="1">
      <alignment horizontal="center" vertical="center" wrapText="1"/>
    </xf>
    <xf numFmtId="0" fontId="37" fillId="0" borderId="0" xfId="0" applyFont="1" applyFill="1" applyAlignment="1">
      <alignment horizontal="center" vertical="center" wrapText="1"/>
    </xf>
    <xf numFmtId="4" fontId="37" fillId="0" borderId="10" xfId="0" applyNumberFormat="1" applyFont="1" applyFill="1" applyBorder="1" applyAlignment="1">
      <alignment horizontal="center" vertical="center" wrapText="1"/>
    </xf>
    <xf numFmtId="0" fontId="37" fillId="0" borderId="0" xfId="0" applyFont="1" applyFill="1" applyBorder="1" applyAlignment="1">
      <alignment vertical="center" wrapText="1"/>
    </xf>
    <xf numFmtId="0" fontId="37" fillId="36" borderId="0" xfId="0" applyFont="1" applyFill="1" applyBorder="1" applyAlignment="1">
      <alignment vertical="center" wrapText="1"/>
    </xf>
    <xf numFmtId="0" fontId="37" fillId="0" borderId="10" xfId="0" applyFont="1" applyFill="1" applyBorder="1" applyAlignment="1">
      <alignment vertical="center" wrapText="1"/>
    </xf>
    <xf numFmtId="0" fontId="37" fillId="0" borderId="10" xfId="0" applyFont="1" applyFill="1" applyBorder="1" applyAlignment="1">
      <alignment horizontal="left" vertical="center" wrapText="1"/>
    </xf>
    <xf numFmtId="0" fontId="37" fillId="36" borderId="27" xfId="0" applyFont="1" applyFill="1" applyBorder="1" applyAlignment="1">
      <alignment vertical="center"/>
    </xf>
    <xf numFmtId="0" fontId="37" fillId="0" borderId="0" xfId="0" applyFont="1" applyFill="1" applyBorder="1" applyAlignment="1">
      <alignment horizontal="center" vertical="center" wrapText="1"/>
    </xf>
    <xf numFmtId="0" fontId="37" fillId="36" borderId="0" xfId="0" applyFont="1" applyFill="1" applyBorder="1" applyAlignment="1">
      <alignment horizontal="center" vertical="center" wrapText="1"/>
    </xf>
    <xf numFmtId="0" fontId="37" fillId="0" borderId="21" xfId="0" applyFont="1" applyFill="1" applyBorder="1" applyAlignment="1">
      <alignment horizontal="center" vertical="center" wrapText="1"/>
    </xf>
    <xf numFmtId="0" fontId="37" fillId="2" borderId="0" xfId="0" applyFont="1" applyFill="1" applyAlignment="1">
      <alignment vertical="center"/>
    </xf>
    <xf numFmtId="0" fontId="21" fillId="0" borderId="0" xfId="0" applyFont="1" applyFill="1" applyAlignment="1">
      <alignment horizontal="center" vertical="center" wrapText="1"/>
    </xf>
    <xf numFmtId="0" fontId="37" fillId="0" borderId="0" xfId="0" applyFont="1" applyFill="1" applyAlignment="1">
      <alignment vertical="center" wrapText="1"/>
    </xf>
    <xf numFmtId="9" fontId="40" fillId="0" borderId="10" xfId="45" applyFont="1" applyFill="1" applyBorder="1" applyAlignment="1">
      <alignment horizontal="center" vertical="center" wrapText="1"/>
    </xf>
    <xf numFmtId="0" fontId="40" fillId="0" borderId="10" xfId="0" applyNumberFormat="1" applyFont="1" applyFill="1" applyBorder="1" applyAlignment="1">
      <alignment horizontal="center" vertical="center" wrapText="1"/>
    </xf>
    <xf numFmtId="49" fontId="40" fillId="0" borderId="10" xfId="0" applyNumberFormat="1" applyFont="1" applyFill="1" applyBorder="1" applyAlignment="1">
      <alignment horizontal="center" vertical="center" wrapText="1"/>
    </xf>
    <xf numFmtId="0" fontId="37" fillId="36" borderId="21" xfId="0" applyFont="1" applyFill="1" applyBorder="1" applyAlignment="1">
      <alignment horizontal="center" vertical="center" wrapText="1"/>
    </xf>
    <xf numFmtId="0" fontId="37" fillId="36" borderId="28" xfId="0" applyFont="1" applyFill="1" applyBorder="1" applyAlignment="1">
      <alignment horizontal="center" vertical="center" wrapText="1"/>
    </xf>
    <xf numFmtId="0" fontId="37" fillId="34" borderId="10" xfId="0" applyFont="1" applyFill="1" applyBorder="1" applyAlignment="1">
      <alignment horizontal="center" vertical="center"/>
    </xf>
    <xf numFmtId="166" fontId="37" fillId="34" borderId="10" xfId="0" applyNumberFormat="1" applyFont="1" applyFill="1" applyBorder="1" applyAlignment="1">
      <alignment horizontal="center" vertical="center"/>
    </xf>
    <xf numFmtId="4" fontId="38" fillId="0" borderId="10" xfId="0" applyNumberFormat="1" applyFont="1" applyFill="1" applyBorder="1" applyAlignment="1">
      <alignment horizontal="center" vertical="center" wrapText="1"/>
    </xf>
    <xf numFmtId="17" fontId="40" fillId="0" borderId="10" xfId="0" applyNumberFormat="1" applyFont="1" applyFill="1" applyBorder="1" applyAlignment="1">
      <alignment horizontal="center" vertical="center" wrapText="1"/>
    </xf>
    <xf numFmtId="0" fontId="40" fillId="0" borderId="10" xfId="0" applyFont="1" applyFill="1" applyBorder="1" applyAlignment="1">
      <alignment vertical="center" wrapText="1"/>
    </xf>
    <xf numFmtId="0" fontId="37" fillId="36" borderId="13" xfId="0" applyFont="1" applyFill="1" applyBorder="1" applyAlignment="1">
      <alignment horizontal="center" vertical="center" wrapText="1"/>
    </xf>
    <xf numFmtId="0" fontId="40" fillId="2" borderId="10" xfId="0" applyFont="1" applyFill="1" applyBorder="1" applyAlignment="1">
      <alignment horizontal="center" vertical="center" wrapText="1"/>
    </xf>
    <xf numFmtId="0" fontId="40" fillId="40" borderId="10" xfId="0" applyFont="1" applyFill="1" applyBorder="1" applyAlignment="1">
      <alignment horizontal="center" vertical="center" wrapText="1"/>
    </xf>
    <xf numFmtId="0" fontId="37" fillId="36" borderId="10" xfId="0" applyFont="1" applyFill="1" applyBorder="1" applyAlignment="1">
      <alignment horizontal="center" vertical="center" wrapText="1"/>
    </xf>
    <xf numFmtId="0" fontId="37" fillId="2" borderId="10" xfId="0" applyFont="1" applyFill="1" applyBorder="1" applyAlignment="1">
      <alignment horizontal="center" vertical="center" wrapText="1"/>
    </xf>
    <xf numFmtId="0" fontId="37" fillId="0" borderId="13" xfId="0" applyFont="1" applyFill="1" applyBorder="1" applyAlignment="1">
      <alignment horizontal="center" vertical="center" wrapText="1"/>
    </xf>
    <xf numFmtId="0" fontId="37" fillId="34" borderId="0" xfId="0" applyFont="1" applyFill="1" applyBorder="1" applyAlignment="1">
      <alignment horizontal="center" vertical="center" wrapText="1"/>
    </xf>
    <xf numFmtId="0" fontId="37" fillId="34" borderId="0" xfId="0" applyFont="1" applyFill="1" applyBorder="1" applyAlignment="1">
      <alignment vertical="center" wrapText="1"/>
    </xf>
    <xf numFmtId="0" fontId="40" fillId="0" borderId="0" xfId="0" applyFont="1" applyFill="1" applyBorder="1" applyAlignment="1">
      <alignment horizontal="center" vertical="center" wrapText="1"/>
    </xf>
    <xf numFmtId="0" fontId="40" fillId="2" borderId="17" xfId="0" applyFont="1" applyFill="1" applyBorder="1" applyAlignment="1">
      <alignment horizontal="center" vertical="center" wrapText="1"/>
    </xf>
    <xf numFmtId="0" fontId="40" fillId="40" borderId="17" xfId="0" applyFont="1" applyFill="1" applyBorder="1" applyAlignment="1">
      <alignment horizontal="center" vertical="center" wrapText="1"/>
    </xf>
    <xf numFmtId="0" fontId="37" fillId="36" borderId="17" xfId="0" applyFont="1" applyFill="1" applyBorder="1" applyAlignment="1">
      <alignment horizontal="center" vertical="center" wrapText="1"/>
    </xf>
    <xf numFmtId="0" fontId="37" fillId="2" borderId="17" xfId="0" applyFont="1" applyFill="1" applyBorder="1" applyAlignment="1">
      <alignment horizontal="center" vertical="center" wrapText="1"/>
    </xf>
    <xf numFmtId="0" fontId="37" fillId="0" borderId="28" xfId="0" applyFont="1" applyFill="1" applyBorder="1" applyAlignment="1">
      <alignment horizontal="center" vertical="center" wrapText="1"/>
    </xf>
    <xf numFmtId="0" fontId="40" fillId="0" borderId="0" xfId="0" applyFont="1" applyFill="1" applyBorder="1" applyAlignment="1">
      <alignment vertical="center" wrapText="1"/>
    </xf>
    <xf numFmtId="0" fontId="37" fillId="2" borderId="0" xfId="0" applyFont="1" applyFill="1" applyAlignment="1">
      <alignment vertical="center" wrapText="1"/>
    </xf>
    <xf numFmtId="164" fontId="37" fillId="0" borderId="10" xfId="0" applyNumberFormat="1" applyFont="1" applyFill="1" applyBorder="1" applyAlignment="1">
      <alignment horizontal="center" vertical="center"/>
    </xf>
    <xf numFmtId="14" fontId="37" fillId="0" borderId="10" xfId="0" applyNumberFormat="1" applyFont="1" applyFill="1" applyBorder="1" applyAlignment="1">
      <alignment horizontal="center" vertical="center" wrapText="1"/>
    </xf>
    <xf numFmtId="0" fontId="37" fillId="0" borderId="10" xfId="0" applyFont="1" applyFill="1" applyBorder="1" applyAlignment="1">
      <alignment horizontal="center" vertical="center" wrapText="1"/>
    </xf>
    <xf numFmtId="0" fontId="40" fillId="0" borderId="10" xfId="0" applyFont="1" applyFill="1" applyBorder="1" applyAlignment="1">
      <alignment horizontal="center" vertical="center" wrapText="1"/>
    </xf>
    <xf numFmtId="4" fontId="40" fillId="0" borderId="10" xfId="0" applyNumberFormat="1" applyFont="1" applyFill="1" applyBorder="1" applyAlignment="1">
      <alignment horizontal="center" vertical="center" wrapText="1"/>
    </xf>
    <xf numFmtId="9" fontId="37" fillId="0" borderId="10" xfId="45" applyFont="1" applyFill="1" applyBorder="1" applyAlignment="1">
      <alignment horizontal="center" vertical="center" wrapText="1"/>
    </xf>
    <xf numFmtId="0" fontId="40" fillId="0" borderId="10" xfId="0" applyNumberFormat="1" applyFont="1" applyFill="1" applyBorder="1" applyAlignment="1">
      <alignment vertical="center" wrapText="1"/>
    </xf>
    <xf numFmtId="165" fontId="40" fillId="0" borderId="10" xfId="0" applyNumberFormat="1" applyFont="1" applyFill="1" applyBorder="1" applyAlignment="1">
      <alignment horizontal="center" vertical="center" wrapText="1"/>
    </xf>
    <xf numFmtId="14" fontId="40" fillId="0" borderId="10" xfId="0" applyNumberFormat="1" applyFont="1" applyFill="1" applyBorder="1" applyAlignment="1">
      <alignment horizontal="center" vertical="center" wrapText="1"/>
    </xf>
    <xf numFmtId="0" fontId="40" fillId="0" borderId="17" xfId="0" applyFont="1" applyFill="1" applyBorder="1" applyAlignment="1">
      <alignment horizontal="center" vertical="center" wrapText="1"/>
    </xf>
    <xf numFmtId="9" fontId="37" fillId="0" borderId="10" xfId="45" applyFont="1" applyFill="1" applyBorder="1" applyAlignment="1">
      <alignment horizontal="center" vertical="center"/>
    </xf>
    <xf numFmtId="0" fontId="37" fillId="0" borderId="10" xfId="0" applyNumberFormat="1" applyFont="1" applyFill="1" applyBorder="1" applyAlignment="1">
      <alignment horizontal="center" vertical="center" wrapText="1"/>
    </xf>
    <xf numFmtId="167" fontId="37" fillId="0" borderId="10" xfId="46" applyNumberFormat="1" applyFont="1" applyFill="1" applyBorder="1" applyAlignment="1">
      <alignment horizontal="center" vertical="center" wrapText="1"/>
    </xf>
    <xf numFmtId="44" fontId="37" fillId="0" borderId="10" xfId="46" applyFont="1" applyFill="1" applyBorder="1" applyAlignment="1">
      <alignment horizontal="center" vertical="center" wrapText="1"/>
    </xf>
    <xf numFmtId="44" fontId="40" fillId="0" borderId="10" xfId="46" applyFont="1" applyFill="1" applyBorder="1" applyAlignment="1">
      <alignment horizontal="center" vertical="center" wrapText="1"/>
    </xf>
    <xf numFmtId="44" fontId="37" fillId="0" borderId="10" xfId="46" applyFont="1" applyFill="1" applyBorder="1" applyAlignment="1">
      <alignment horizontal="center" vertical="center"/>
    </xf>
    <xf numFmtId="0" fontId="37" fillId="0" borderId="0" xfId="0" applyFont="1" applyAlignment="1">
      <alignment horizontal="center" vertical="center"/>
    </xf>
    <xf numFmtId="0" fontId="37" fillId="2" borderId="0" xfId="0" applyFont="1" applyFill="1" applyAlignment="1">
      <alignment horizontal="center" vertical="center"/>
    </xf>
    <xf numFmtId="0" fontId="40" fillId="0" borderId="10" xfId="0" applyFont="1" applyFill="1" applyBorder="1" applyAlignment="1">
      <alignment horizontal="center" vertical="center"/>
    </xf>
    <xf numFmtId="14" fontId="37" fillId="0" borderId="10" xfId="0" applyNumberFormat="1" applyFont="1" applyFill="1" applyBorder="1" applyAlignment="1">
      <alignment horizontal="center" vertical="center"/>
    </xf>
    <xf numFmtId="0" fontId="37" fillId="0" borderId="0" xfId="0" applyFont="1" applyAlignment="1">
      <alignment vertical="center"/>
    </xf>
    <xf numFmtId="4" fontId="41" fillId="0" borderId="10" xfId="0" applyNumberFormat="1" applyFont="1" applyFill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4" fillId="2" borderId="0" xfId="0" applyFont="1" applyFill="1" applyAlignment="1">
      <alignment horizontal="center" vertical="center"/>
    </xf>
    <xf numFmtId="0" fontId="40" fillId="0" borderId="0" xfId="0" applyFont="1" applyFill="1" applyAlignment="1">
      <alignment horizontal="center" vertical="center"/>
    </xf>
    <xf numFmtId="0" fontId="40" fillId="0" borderId="0" xfId="0" applyFont="1" applyFill="1" applyAlignment="1">
      <alignment horizontal="center" vertical="center" wrapText="1"/>
    </xf>
    <xf numFmtId="14" fontId="37" fillId="0" borderId="0" xfId="0" applyNumberFormat="1" applyFont="1" applyFill="1" applyAlignment="1">
      <alignment horizontal="center" vertical="center"/>
    </xf>
    <xf numFmtId="4" fontId="37" fillId="0" borderId="0" xfId="0" applyNumberFormat="1" applyFont="1" applyFill="1" applyAlignment="1">
      <alignment horizontal="center" vertical="center"/>
    </xf>
    <xf numFmtId="9" fontId="37" fillId="0" borderId="0" xfId="45" applyFont="1" applyFill="1" applyAlignment="1">
      <alignment horizontal="center" vertical="center"/>
    </xf>
    <xf numFmtId="0" fontId="30" fillId="0" borderId="0" xfId="0" applyFont="1" applyAlignment="1">
      <alignment vertical="center"/>
    </xf>
    <xf numFmtId="14" fontId="40" fillId="0" borderId="10" xfId="0" applyNumberFormat="1" applyFont="1" applyFill="1" applyBorder="1" applyAlignment="1">
      <alignment horizontal="center" vertical="center"/>
    </xf>
    <xf numFmtId="9" fontId="37" fillId="0" borderId="10" xfId="45" applyFont="1" applyFill="1" applyBorder="1" applyAlignment="1">
      <alignment horizontal="center" vertical="center" wrapText="1"/>
    </xf>
    <xf numFmtId="44" fontId="40" fillId="0" borderId="10" xfId="46" applyFont="1" applyFill="1" applyBorder="1" applyAlignment="1">
      <alignment horizontal="center" vertical="center" wrapText="1"/>
    </xf>
    <xf numFmtId="0" fontId="40" fillId="0" borderId="10" xfId="0" applyNumberFormat="1" applyFont="1" applyFill="1" applyBorder="1" applyAlignment="1">
      <alignment vertical="center" wrapText="1"/>
    </xf>
    <xf numFmtId="165" fontId="40" fillId="0" borderId="10" xfId="0" applyNumberFormat="1" applyFont="1" applyFill="1" applyBorder="1" applyAlignment="1">
      <alignment horizontal="center" vertical="center" wrapText="1"/>
    </xf>
    <xf numFmtId="14" fontId="40" fillId="0" borderId="10" xfId="0" applyNumberFormat="1" applyFont="1" applyFill="1" applyBorder="1" applyAlignment="1">
      <alignment horizontal="center" vertical="center" wrapText="1"/>
    </xf>
    <xf numFmtId="14" fontId="37" fillId="0" borderId="10" xfId="0" applyNumberFormat="1" applyFont="1" applyFill="1" applyBorder="1" applyAlignment="1">
      <alignment horizontal="center" vertical="center"/>
    </xf>
    <xf numFmtId="164" fontId="37" fillId="0" borderId="10" xfId="0" applyNumberFormat="1" applyFont="1" applyFill="1" applyBorder="1" applyAlignment="1">
      <alignment horizontal="center" vertical="center"/>
    </xf>
    <xf numFmtId="0" fontId="40" fillId="0" borderId="10" xfId="0" applyFont="1" applyFill="1" applyBorder="1" applyAlignment="1">
      <alignment horizontal="center" vertical="center" wrapText="1"/>
    </xf>
    <xf numFmtId="0" fontId="40" fillId="0" borderId="17" xfId="0" applyFont="1" applyFill="1" applyBorder="1" applyAlignment="1">
      <alignment horizontal="center" vertical="center" wrapText="1"/>
    </xf>
    <xf numFmtId="0" fontId="37" fillId="0" borderId="10" xfId="0" applyFont="1" applyFill="1" applyBorder="1" applyAlignment="1">
      <alignment horizontal="center" vertical="center" wrapText="1"/>
    </xf>
    <xf numFmtId="0" fontId="40" fillId="0" borderId="10" xfId="0" applyNumberFormat="1" applyFont="1" applyFill="1" applyBorder="1" applyAlignment="1">
      <alignment horizontal="left" vertical="center" wrapText="1"/>
    </xf>
    <xf numFmtId="14" fontId="40" fillId="0" borderId="10" xfId="0" applyNumberFormat="1" applyFont="1" applyFill="1" applyBorder="1" applyAlignment="1">
      <alignment horizontal="center" vertical="center"/>
    </xf>
    <xf numFmtId="44" fontId="37" fillId="0" borderId="21" xfId="46" applyFont="1" applyFill="1" applyBorder="1" applyAlignment="1">
      <alignment horizontal="center" vertical="center" wrapText="1"/>
    </xf>
    <xf numFmtId="44" fontId="37" fillId="0" borderId="22" xfId="46" applyFont="1" applyFill="1" applyBorder="1" applyAlignment="1">
      <alignment horizontal="center" vertical="center" wrapText="1"/>
    </xf>
    <xf numFmtId="44" fontId="37" fillId="0" borderId="12" xfId="46" applyFont="1" applyFill="1" applyBorder="1" applyAlignment="1">
      <alignment horizontal="center" vertical="center" wrapText="1"/>
    </xf>
    <xf numFmtId="9" fontId="37" fillId="0" borderId="10" xfId="45" applyFont="1" applyFill="1" applyBorder="1" applyAlignment="1">
      <alignment horizontal="center" vertical="center"/>
    </xf>
    <xf numFmtId="0" fontId="37" fillId="0" borderId="10" xfId="0" applyNumberFormat="1" applyFont="1" applyFill="1" applyBorder="1" applyAlignment="1">
      <alignment horizontal="center" vertical="center" wrapText="1"/>
    </xf>
    <xf numFmtId="0" fontId="37" fillId="0" borderId="10" xfId="0" applyFont="1" applyFill="1" applyBorder="1" applyAlignment="1">
      <alignment horizontal="left" vertical="center" wrapText="1"/>
    </xf>
    <xf numFmtId="167" fontId="37" fillId="0" borderId="10" xfId="46" applyNumberFormat="1" applyFont="1" applyFill="1" applyBorder="1" applyAlignment="1">
      <alignment horizontal="center" vertical="center" wrapText="1"/>
    </xf>
    <xf numFmtId="0" fontId="21" fillId="0" borderId="10" xfId="0" applyFont="1" applyFill="1" applyBorder="1" applyAlignment="1">
      <alignment horizontal="center" vertical="center"/>
    </xf>
    <xf numFmtId="43" fontId="21" fillId="0" borderId="31" xfId="1" applyFont="1" applyFill="1" applyBorder="1" applyAlignment="1">
      <alignment horizontal="center" vertical="center"/>
    </xf>
    <xf numFmtId="43" fontId="21" fillId="0" borderId="34" xfId="1" applyFont="1" applyFill="1" applyBorder="1" applyAlignment="1">
      <alignment horizontal="center" vertical="center"/>
    </xf>
    <xf numFmtId="43" fontId="21" fillId="0" borderId="35" xfId="1" applyFont="1" applyFill="1" applyBorder="1" applyAlignment="1">
      <alignment horizontal="center" vertical="center"/>
    </xf>
    <xf numFmtId="43" fontId="21" fillId="0" borderId="36" xfId="1" applyFont="1" applyFill="1" applyBorder="1" applyAlignment="1">
      <alignment horizontal="center" vertical="center"/>
    </xf>
    <xf numFmtId="43" fontId="21" fillId="38" borderId="34" xfId="1" applyFont="1" applyFill="1" applyBorder="1" applyAlignment="1">
      <alignment horizontal="center" vertical="center"/>
    </xf>
    <xf numFmtId="43" fontId="21" fillId="38" borderId="35" xfId="1" applyFont="1" applyFill="1" applyBorder="1" applyAlignment="1">
      <alignment horizontal="center" vertical="center"/>
    </xf>
    <xf numFmtId="43" fontId="21" fillId="38" borderId="36" xfId="1" applyFont="1" applyFill="1" applyBorder="1" applyAlignment="1">
      <alignment horizontal="center" vertical="center"/>
    </xf>
    <xf numFmtId="43" fontId="21" fillId="0" borderId="13" xfId="1" applyFont="1" applyFill="1" applyBorder="1" applyAlignment="1">
      <alignment horizontal="center"/>
    </xf>
    <xf numFmtId="43" fontId="21" fillId="0" borderId="0" xfId="1" applyFont="1" applyFill="1" applyBorder="1" applyAlignment="1">
      <alignment horizontal="center" wrapText="1"/>
    </xf>
    <xf numFmtId="0" fontId="21" fillId="0" borderId="18" xfId="0" applyFont="1" applyFill="1" applyBorder="1" applyAlignment="1">
      <alignment horizontal="right" wrapText="1"/>
    </xf>
    <xf numFmtId="4" fontId="26" fillId="2" borderId="14" xfId="0" applyNumberFormat="1" applyFont="1" applyFill="1" applyBorder="1" applyAlignment="1">
      <alignment horizontal="center" vertical="center"/>
    </xf>
    <xf numFmtId="4" fontId="26" fillId="2" borderId="20" xfId="0" applyNumberFormat="1" applyFont="1" applyFill="1" applyBorder="1" applyAlignment="1">
      <alignment horizontal="center" vertical="center"/>
    </xf>
    <xf numFmtId="14" fontId="20" fillId="2" borderId="10" xfId="0" applyNumberFormat="1" applyFont="1" applyFill="1" applyBorder="1" applyAlignment="1">
      <alignment horizontal="center" vertical="center" wrapText="1"/>
    </xf>
    <xf numFmtId="14" fontId="20" fillId="2" borderId="21" xfId="0" applyNumberFormat="1" applyFont="1" applyFill="1" applyBorder="1" applyAlignment="1">
      <alignment horizontal="center" vertical="center" wrapText="1"/>
    </xf>
    <xf numFmtId="164" fontId="28" fillId="0" borderId="21" xfId="0" applyNumberFormat="1" applyFont="1" applyFill="1" applyBorder="1" applyAlignment="1">
      <alignment horizontal="center" vertical="center"/>
    </xf>
    <xf numFmtId="164" fontId="28" fillId="0" borderId="22" xfId="0" applyNumberFormat="1" applyFont="1" applyFill="1" applyBorder="1" applyAlignment="1">
      <alignment horizontal="center" vertical="center"/>
    </xf>
    <xf numFmtId="164" fontId="28" fillId="0" borderId="12" xfId="0" applyNumberFormat="1" applyFont="1" applyFill="1" applyBorder="1" applyAlignment="1">
      <alignment horizontal="center" vertical="center"/>
    </xf>
    <xf numFmtId="164" fontId="22" fillId="0" borderId="10" xfId="0" applyNumberFormat="1" applyFont="1" applyFill="1" applyBorder="1" applyAlignment="1">
      <alignment horizontal="center" vertical="center"/>
    </xf>
    <xf numFmtId="164" fontId="22" fillId="0" borderId="21" xfId="0" applyNumberFormat="1" applyFont="1" applyFill="1" applyBorder="1" applyAlignment="1">
      <alignment horizontal="center" vertical="center"/>
    </xf>
    <xf numFmtId="4" fontId="20" fillId="2" borderId="15" xfId="0" applyNumberFormat="1" applyFont="1" applyFill="1" applyBorder="1" applyAlignment="1">
      <alignment horizontal="center" vertical="center" wrapText="1"/>
    </xf>
    <xf numFmtId="4" fontId="20" fillId="2" borderId="19" xfId="0" applyNumberFormat="1" applyFont="1" applyFill="1" applyBorder="1" applyAlignment="1">
      <alignment horizontal="center" vertical="center" wrapText="1"/>
    </xf>
    <xf numFmtId="4" fontId="20" fillId="2" borderId="14" xfId="0" applyNumberFormat="1" applyFont="1" applyFill="1" applyBorder="1" applyAlignment="1">
      <alignment horizontal="center" vertical="center" wrapText="1"/>
    </xf>
    <xf numFmtId="4" fontId="20" fillId="2" borderId="20" xfId="0" applyNumberFormat="1" applyFont="1" applyFill="1" applyBorder="1" applyAlignment="1">
      <alignment horizontal="center" vertical="center" wrapText="1"/>
    </xf>
    <xf numFmtId="0" fontId="20" fillId="2" borderId="10" xfId="0" applyFont="1" applyFill="1" applyBorder="1" applyAlignment="1">
      <alignment horizontal="center" vertical="center" wrapText="1"/>
    </xf>
    <xf numFmtId="0" fontId="25" fillId="2" borderId="17" xfId="0" applyFont="1" applyFill="1" applyBorder="1" applyAlignment="1">
      <alignment horizontal="center" vertical="center" wrapText="1"/>
    </xf>
    <xf numFmtId="0" fontId="25" fillId="2" borderId="28" xfId="0" applyFont="1" applyFill="1" applyBorder="1" applyAlignment="1">
      <alignment horizontal="center" vertical="center" wrapText="1"/>
    </xf>
    <xf numFmtId="0" fontId="26" fillId="2" borderId="10" xfId="0" applyFont="1" applyFill="1" applyBorder="1" applyAlignment="1">
      <alignment horizontal="center" vertical="center" wrapText="1"/>
    </xf>
    <xf numFmtId="0" fontId="26" fillId="2" borderId="21" xfId="0" applyFont="1" applyFill="1" applyBorder="1" applyAlignment="1">
      <alignment horizontal="center" vertical="center" wrapText="1"/>
    </xf>
    <xf numFmtId="0" fontId="22" fillId="2" borderId="10" xfId="0" applyFont="1" applyFill="1" applyBorder="1" applyAlignment="1">
      <alignment horizontal="center" vertical="center" wrapText="1"/>
    </xf>
    <xf numFmtId="0" fontId="22" fillId="2" borderId="21" xfId="0" applyFont="1" applyFill="1" applyBorder="1" applyAlignment="1">
      <alignment horizontal="center" vertical="center" wrapText="1"/>
    </xf>
    <xf numFmtId="0" fontId="20" fillId="2" borderId="10" xfId="0" applyNumberFormat="1" applyFont="1" applyFill="1" applyBorder="1" applyAlignment="1">
      <alignment vertical="center" wrapText="1"/>
    </xf>
    <xf numFmtId="0" fontId="20" fillId="2" borderId="21" xfId="0" applyNumberFormat="1" applyFont="1" applyFill="1" applyBorder="1" applyAlignment="1">
      <alignment vertical="center" wrapText="1"/>
    </xf>
    <xf numFmtId="165" fontId="20" fillId="2" borderId="10" xfId="0" applyNumberFormat="1" applyFont="1" applyFill="1" applyBorder="1" applyAlignment="1">
      <alignment horizontal="center" vertical="center" wrapText="1"/>
    </xf>
    <xf numFmtId="165" fontId="20" fillId="2" borderId="21" xfId="0" applyNumberFormat="1" applyFont="1" applyFill="1" applyBorder="1" applyAlignment="1">
      <alignment horizontal="center" vertical="center" wrapText="1"/>
    </xf>
    <xf numFmtId="164" fontId="22" fillId="0" borderId="22" xfId="0" applyNumberFormat="1" applyFont="1" applyFill="1" applyBorder="1" applyAlignment="1">
      <alignment horizontal="center" vertical="center"/>
    </xf>
    <xf numFmtId="164" fontId="22" fillId="0" borderId="12" xfId="0" applyNumberFormat="1" applyFont="1" applyFill="1" applyBorder="1" applyAlignment="1">
      <alignment horizontal="center" vertical="center"/>
    </xf>
    <xf numFmtId="4" fontId="28" fillId="2" borderId="15" xfId="0" applyNumberFormat="1" applyFont="1" applyFill="1" applyBorder="1" applyAlignment="1">
      <alignment horizontal="center" vertical="center" wrapText="1"/>
    </xf>
    <xf numFmtId="4" fontId="27" fillId="2" borderId="15" xfId="0" applyNumberFormat="1" applyFont="1" applyFill="1" applyBorder="1" applyAlignment="1">
      <alignment horizontal="center" vertical="center" wrapText="1"/>
    </xf>
    <xf numFmtId="4" fontId="27" fillId="2" borderId="19" xfId="0" applyNumberFormat="1" applyFont="1" applyFill="1" applyBorder="1" applyAlignment="1">
      <alignment horizontal="center" vertical="center" wrapText="1"/>
    </xf>
    <xf numFmtId="4" fontId="21" fillId="0" borderId="10" xfId="0" applyNumberFormat="1" applyFont="1" applyFill="1" applyBorder="1" applyAlignment="1">
      <alignment horizontal="center" vertical="center" wrapText="1"/>
    </xf>
  </cellXfs>
  <cellStyles count="47">
    <cellStyle name="0,0_x000d__x000a_NA_x000d__x000a_" xfId="43"/>
    <cellStyle name="20% - Ênfase1" xfId="20" builtinId="30" customBuiltin="1"/>
    <cellStyle name="20% - Ênfase2" xfId="24" builtinId="34" customBuiltin="1"/>
    <cellStyle name="20% - Ênfase3" xfId="28" builtinId="38" customBuiltin="1"/>
    <cellStyle name="20% - Ênfase4" xfId="32" builtinId="42" customBuiltin="1"/>
    <cellStyle name="20% - Ênfase5" xfId="36" builtinId="46" customBuiltin="1"/>
    <cellStyle name="20% - Ênfase6" xfId="40" builtinId="50" customBuiltin="1"/>
    <cellStyle name="40% - Ênfase1" xfId="21" builtinId="31" customBuiltin="1"/>
    <cellStyle name="40% - Ênfase2" xfId="25" builtinId="35" customBuiltin="1"/>
    <cellStyle name="40% - Ênfase3" xfId="29" builtinId="39" customBuiltin="1"/>
    <cellStyle name="40% - Ênfase4" xfId="33" builtinId="43" customBuiltin="1"/>
    <cellStyle name="40% - Ênfase5" xfId="37" builtinId="47" customBuiltin="1"/>
    <cellStyle name="40% - Ênfase6" xfId="41" builtinId="51" customBuiltin="1"/>
    <cellStyle name="60% - Ênfase1" xfId="22" builtinId="32" customBuiltin="1"/>
    <cellStyle name="60% - Ênfase2" xfId="26" builtinId="36" customBuiltin="1"/>
    <cellStyle name="60% - Ênfase3" xfId="30" builtinId="40" customBuiltin="1"/>
    <cellStyle name="60% - Ênfase4" xfId="34" builtinId="44" customBuiltin="1"/>
    <cellStyle name="60% - Ênfase5" xfId="38" builtinId="48" customBuiltin="1"/>
    <cellStyle name="60% - Ênfase6" xfId="42" builtinId="52" customBuiltin="1"/>
    <cellStyle name="Bom" xfId="7" builtinId="26" customBuiltin="1"/>
    <cellStyle name="Cálculo" xfId="12" builtinId="22" customBuiltin="1"/>
    <cellStyle name="Célula de Verificação" xfId="14" builtinId="23" customBuiltin="1"/>
    <cellStyle name="Célula Vinculada" xfId="13" builtinId="24" customBuiltin="1"/>
    <cellStyle name="Ênfase1" xfId="19" builtinId="29" customBuiltin="1"/>
    <cellStyle name="Ênfase2" xfId="23" builtinId="33" customBuiltin="1"/>
    <cellStyle name="Ênfase3" xfId="27" builtinId="37" customBuiltin="1"/>
    <cellStyle name="Ênfase4" xfId="31" builtinId="41" customBuiltin="1"/>
    <cellStyle name="Ênfase5" xfId="35" builtinId="45" customBuiltin="1"/>
    <cellStyle name="Ênfase6" xfId="39" builtinId="49" customBuiltin="1"/>
    <cellStyle name="Entrada" xfId="10" builtinId="20" customBuiltin="1"/>
    <cellStyle name="Incorreto" xfId="8" builtinId="27" customBuiltin="1"/>
    <cellStyle name="Moeda" xfId="46" builtinId="4"/>
    <cellStyle name="Neutra" xfId="9" builtinId="28" customBuiltin="1"/>
    <cellStyle name="Normal" xfId="0" builtinId="0"/>
    <cellStyle name="Normal 2" xfId="44"/>
    <cellStyle name="Nota" xfId="16" builtinId="10" customBuiltin="1"/>
    <cellStyle name="Porcentagem" xfId="45" builtinId="5"/>
    <cellStyle name="Saída" xfId="11" builtinId="21" customBuiltin="1"/>
    <cellStyle name="Separador de milhares" xfId="1" builtinId="3"/>
    <cellStyle name="Texto de Aviso" xfId="15" builtinId="11" customBuiltin="1"/>
    <cellStyle name="Texto Explicativo" xfId="17" builtinId="53" customBuiltin="1"/>
    <cellStyle name="Título" xfId="2" builtinId="15" customBuiltin="1"/>
    <cellStyle name="Título 1" xfId="3" builtinId="16" customBuiltin="1"/>
    <cellStyle name="Título 2" xfId="4" builtinId="17" customBuiltin="1"/>
    <cellStyle name="Título 3" xfId="5" builtinId="18" customBuiltin="1"/>
    <cellStyle name="Título 4" xfId="6" builtinId="19" customBuiltin="1"/>
    <cellStyle name="Total" xfId="18" builtinId="25" customBuiltin="1"/>
  </cellStyles>
  <dxfs count="11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FFF66"/>
      <color rgb="FFFFFF99"/>
      <color rgb="FF8AE28A"/>
      <color rgb="FFFF9999"/>
      <color rgb="FF33CC33"/>
      <color rgb="FF84D4E4"/>
      <color rgb="FF071627"/>
      <color rgb="FFFFCC66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Ápice">
      <a:fillStyleLst>
        <a:solidFill>
          <a:schemeClr val="phClr"/>
        </a:solidFill>
        <a:gradFill rotWithShape="1">
          <a:gsLst>
            <a:gs pos="20000">
              <a:schemeClr val="phClr">
                <a:tint val="9000"/>
              </a:schemeClr>
            </a:gs>
            <a:gs pos="100000">
              <a:schemeClr val="phClr">
                <a:tint val="70000"/>
                <a:satMod val="100000"/>
              </a:schemeClr>
            </a:gs>
          </a:gsLst>
          <a:path path="circle">
            <a:fillToRect l="-15000" t="-15000" r="115000" b="115000"/>
          </a:path>
        </a:gradFill>
        <a:gradFill rotWithShape="1">
          <a:gsLst>
            <a:gs pos="0">
              <a:schemeClr val="phClr">
                <a:shade val="60000"/>
              </a:schemeClr>
            </a:gs>
            <a:gs pos="33000">
              <a:schemeClr val="phClr">
                <a:tint val="86500"/>
              </a:schemeClr>
            </a:gs>
            <a:gs pos="46750">
              <a:schemeClr val="phClr">
                <a:tint val="71000"/>
                <a:satMod val="112000"/>
              </a:schemeClr>
            </a:gs>
            <a:gs pos="53000">
              <a:schemeClr val="phClr">
                <a:tint val="71000"/>
                <a:satMod val="112000"/>
              </a:schemeClr>
            </a:gs>
            <a:gs pos="68000">
              <a:schemeClr val="phClr">
                <a:tint val="86000"/>
              </a:schemeClr>
            </a:gs>
            <a:gs pos="100000">
              <a:schemeClr val="phClr">
                <a:shade val="60000"/>
              </a:schemeClr>
            </a:gs>
          </a:gsLst>
          <a:lin ang="8350000" scaled="1"/>
        </a:gradFill>
      </a:fillStyleLst>
      <a:lnStyleLst>
        <a:ln w="9525" cap="flat" cmpd="sng" algn="ctr">
          <a:solidFill>
            <a:schemeClr val="phClr">
              <a:shade val="48000"/>
              <a:satMod val="110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130000" dist="101600" dir="2700000" algn="tl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190500" dist="228600" dir="2700000" sy="90000" rotWithShape="0">
              <a:srgbClr val="000000">
                <a:alpha val="25500"/>
              </a:srgbClr>
            </a:outerShdw>
          </a:effectLst>
        </a:effectStyle>
        <a:effectStyle>
          <a:effectLst>
            <a:outerShdw blurRad="190500" dist="228600" dir="2700000" sy="90000" rotWithShape="0">
              <a:srgbClr val="000000">
                <a:alpha val="25500"/>
              </a:srgbClr>
            </a:outerShdw>
          </a:effectLst>
          <a:scene3d>
            <a:camera prst="orthographicFront" fov="0">
              <a:rot lat="0" lon="0" rev="0"/>
            </a:camera>
            <a:lightRig rig="soft" dir="tl">
              <a:rot lat="0" lon="0" rev="20100000"/>
            </a:lightRig>
          </a:scene3d>
          <a:sp3d>
            <a:bevelT w="50800" h="508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K39"/>
  <sheetViews>
    <sheetView tabSelected="1" view="pageBreakPreview" topLeftCell="D14" zoomScale="50" zoomScaleNormal="60" zoomScaleSheetLayoutView="50" workbookViewId="0">
      <selection activeCell="X25" sqref="X25"/>
    </sheetView>
  </sheetViews>
  <sheetFormatPr defaultRowHeight="90" customHeight="1"/>
  <cols>
    <col min="1" max="1" width="8.28515625" style="305" hidden="1" customWidth="1"/>
    <col min="2" max="2" width="20" style="305" hidden="1" customWidth="1"/>
    <col min="3" max="3" width="30.140625" style="306" hidden="1" customWidth="1"/>
    <col min="4" max="4" width="30.85546875" style="307" customWidth="1"/>
    <col min="5" max="5" width="28.140625" style="307" hidden="1" customWidth="1"/>
    <col min="6" max="6" width="26.42578125" style="307" customWidth="1"/>
    <col min="7" max="7" width="81.140625" style="256" customWidth="1"/>
    <col min="8" max="8" width="19.28515625" style="244" hidden="1" customWidth="1"/>
    <col min="9" max="9" width="37.85546875" style="244" hidden="1" customWidth="1"/>
    <col min="10" max="10" width="66.7109375" style="308" customWidth="1"/>
    <col min="11" max="11" width="34" style="309" customWidth="1"/>
    <col min="12" max="12" width="37.85546875" style="309" customWidth="1"/>
    <col min="13" max="13" width="30.7109375" style="309" hidden="1" customWidth="1"/>
    <col min="14" max="14" width="36.7109375" style="310" customWidth="1"/>
    <col min="15" max="15" width="36.7109375" style="311" customWidth="1"/>
    <col min="16" max="16384" width="9.140625" style="312"/>
  </cols>
  <sheetData>
    <row r="1" spans="1:115" s="40" customFormat="1" ht="83.25" customHeight="1">
      <c r="A1" s="85"/>
      <c r="B1" s="85"/>
      <c r="C1" s="86"/>
      <c r="D1" s="333" t="s">
        <v>42</v>
      </c>
      <c r="E1" s="333"/>
      <c r="F1" s="333"/>
      <c r="G1" s="333"/>
      <c r="H1" s="333"/>
      <c r="I1" s="333"/>
      <c r="J1" s="333"/>
      <c r="K1" s="333"/>
      <c r="L1" s="333"/>
      <c r="M1" s="333"/>
      <c r="N1" s="333"/>
      <c r="O1" s="333"/>
    </row>
    <row r="2" spans="1:115" s="255" customFormat="1" ht="116.25" customHeight="1">
      <c r="A2" s="88"/>
      <c r="B2" s="88" t="s">
        <v>20</v>
      </c>
      <c r="C2" s="102" t="s">
        <v>34</v>
      </c>
      <c r="D2" s="241" t="s">
        <v>62</v>
      </c>
      <c r="E2" s="241" t="s">
        <v>13</v>
      </c>
      <c r="F2" s="241" t="s">
        <v>12</v>
      </c>
      <c r="G2" s="240" t="s">
        <v>149</v>
      </c>
      <c r="H2" s="240" t="s">
        <v>30</v>
      </c>
      <c r="I2" s="240" t="s">
        <v>6</v>
      </c>
      <c r="J2" s="241" t="s">
        <v>150</v>
      </c>
      <c r="K2" s="242" t="s">
        <v>151</v>
      </c>
      <c r="L2" s="242" t="s">
        <v>153</v>
      </c>
      <c r="M2" s="242" t="s">
        <v>12</v>
      </c>
      <c r="N2" s="264" t="s">
        <v>5</v>
      </c>
      <c r="O2" s="243" t="s">
        <v>152</v>
      </c>
    </row>
    <row r="3" spans="1:115" s="247" customFormat="1" ht="116.25" customHeight="1">
      <c r="A3" s="267"/>
      <c r="B3" s="267"/>
      <c r="C3" s="267"/>
      <c r="D3" s="258" t="s">
        <v>128</v>
      </c>
      <c r="E3" s="258"/>
      <c r="F3" s="258" t="s">
        <v>129</v>
      </c>
      <c r="G3" s="249" t="s">
        <v>127</v>
      </c>
      <c r="H3" s="245"/>
      <c r="I3" s="245"/>
      <c r="J3" s="295" t="s">
        <v>201</v>
      </c>
      <c r="K3" s="302">
        <v>44529</v>
      </c>
      <c r="L3" s="313">
        <v>44786</v>
      </c>
      <c r="M3" s="283">
        <f>L3+60</f>
        <v>44846</v>
      </c>
      <c r="N3" s="296">
        <v>254174.81</v>
      </c>
      <c r="O3" s="288">
        <v>0.8</v>
      </c>
      <c r="P3" s="255"/>
      <c r="Q3" s="255"/>
      <c r="R3" s="255"/>
      <c r="S3" s="255"/>
      <c r="T3" s="255"/>
      <c r="U3" s="255"/>
      <c r="V3" s="255"/>
      <c r="W3" s="255"/>
      <c r="X3" s="255"/>
      <c r="Y3" s="255"/>
      <c r="Z3" s="255"/>
      <c r="AA3" s="255"/>
      <c r="AB3" s="255"/>
      <c r="AC3" s="255"/>
      <c r="AD3" s="255"/>
      <c r="AE3" s="255"/>
      <c r="AF3" s="255"/>
      <c r="AG3" s="255"/>
      <c r="AH3" s="255"/>
      <c r="AI3" s="255"/>
      <c r="AJ3" s="255"/>
      <c r="AK3" s="255"/>
      <c r="AL3" s="255"/>
      <c r="AM3" s="255"/>
      <c r="AN3" s="255"/>
      <c r="AO3" s="255"/>
      <c r="AP3" s="255"/>
      <c r="AQ3" s="255"/>
      <c r="AR3" s="255"/>
      <c r="AS3" s="255"/>
      <c r="AT3" s="255"/>
      <c r="AU3" s="255"/>
      <c r="AV3" s="255"/>
      <c r="AW3" s="255"/>
      <c r="AX3" s="255"/>
      <c r="AY3" s="255"/>
      <c r="AZ3" s="255"/>
      <c r="BA3" s="255"/>
      <c r="BB3" s="255"/>
      <c r="BC3" s="255"/>
      <c r="BD3" s="255"/>
      <c r="BE3" s="255"/>
      <c r="BF3" s="255"/>
      <c r="BG3" s="255"/>
      <c r="BH3" s="255"/>
      <c r="BI3" s="255"/>
      <c r="BJ3" s="255"/>
      <c r="BK3" s="255"/>
      <c r="BL3" s="255"/>
      <c r="BM3" s="255"/>
      <c r="BN3" s="255"/>
      <c r="BO3" s="255"/>
      <c r="BP3" s="255"/>
      <c r="BQ3" s="255"/>
      <c r="BR3" s="255"/>
      <c r="BS3" s="255"/>
      <c r="BT3" s="255"/>
      <c r="BU3" s="255"/>
      <c r="BV3" s="255"/>
      <c r="BW3" s="255"/>
      <c r="BX3" s="255"/>
      <c r="BY3" s="255"/>
      <c r="BZ3" s="255"/>
      <c r="CA3" s="255"/>
      <c r="CB3" s="255"/>
      <c r="CC3" s="255"/>
      <c r="CD3" s="255"/>
      <c r="CE3" s="255"/>
      <c r="CF3" s="255"/>
      <c r="CG3" s="255"/>
      <c r="CH3" s="255"/>
      <c r="CI3" s="255"/>
      <c r="CJ3" s="255"/>
      <c r="CK3" s="255"/>
      <c r="CL3" s="255"/>
      <c r="CM3" s="255"/>
      <c r="CN3" s="255"/>
      <c r="CO3" s="255"/>
      <c r="CP3" s="255"/>
      <c r="CQ3" s="255"/>
      <c r="CR3" s="255"/>
      <c r="CS3" s="255"/>
      <c r="CT3" s="255"/>
      <c r="CU3" s="255"/>
      <c r="CV3" s="255"/>
      <c r="CW3" s="255"/>
      <c r="CX3" s="255"/>
      <c r="CY3" s="255"/>
      <c r="CZ3" s="255"/>
      <c r="DA3" s="255"/>
      <c r="DB3" s="255"/>
      <c r="DC3" s="255"/>
      <c r="DD3" s="255"/>
      <c r="DE3" s="255"/>
      <c r="DF3" s="255"/>
      <c r="DG3" s="255"/>
      <c r="DH3" s="255"/>
      <c r="DI3" s="255"/>
      <c r="DJ3" s="255"/>
      <c r="DK3" s="255"/>
    </row>
    <row r="4" spans="1:115" s="256" customFormat="1" ht="116.25" customHeight="1">
      <c r="A4" s="286">
        <v>27</v>
      </c>
      <c r="B4" s="286" t="s">
        <v>21</v>
      </c>
      <c r="C4" s="276" t="s">
        <v>49</v>
      </c>
      <c r="D4" s="286" t="s">
        <v>52</v>
      </c>
      <c r="E4" s="286"/>
      <c r="F4" s="265" t="s">
        <v>53</v>
      </c>
      <c r="G4" s="289" t="s">
        <v>66</v>
      </c>
      <c r="H4" s="286" t="s">
        <v>11</v>
      </c>
      <c r="I4" s="287" t="e">
        <f>#REF!+#REF!</f>
        <v>#REF!</v>
      </c>
      <c r="J4" s="290" t="s">
        <v>141</v>
      </c>
      <c r="K4" s="291">
        <v>43850</v>
      </c>
      <c r="L4" s="302">
        <v>44723</v>
      </c>
      <c r="M4" s="283">
        <f>L4</f>
        <v>44723</v>
      </c>
      <c r="N4" s="297">
        <v>1277111.22</v>
      </c>
      <c r="O4" s="257">
        <v>0.97</v>
      </c>
      <c r="P4" s="255"/>
      <c r="Q4" s="255"/>
      <c r="R4" s="255"/>
      <c r="S4" s="255"/>
      <c r="T4" s="255"/>
      <c r="U4" s="255"/>
      <c r="V4" s="255"/>
      <c r="W4" s="255"/>
      <c r="X4" s="255"/>
      <c r="Y4" s="255"/>
      <c r="Z4" s="255"/>
      <c r="AA4" s="255"/>
      <c r="AB4" s="255"/>
      <c r="AC4" s="255"/>
      <c r="AD4" s="255"/>
      <c r="AE4" s="255"/>
      <c r="AF4" s="255"/>
      <c r="AG4" s="255"/>
      <c r="AH4" s="255"/>
      <c r="AI4" s="255"/>
      <c r="AJ4" s="255"/>
      <c r="AK4" s="255"/>
      <c r="AL4" s="255"/>
      <c r="AM4" s="255"/>
      <c r="AN4" s="255"/>
      <c r="AO4" s="255"/>
      <c r="AP4" s="255"/>
      <c r="AQ4" s="255"/>
      <c r="AR4" s="255"/>
      <c r="AS4" s="255"/>
      <c r="AT4" s="255"/>
      <c r="AU4" s="255"/>
      <c r="AV4" s="255"/>
      <c r="AW4" s="255"/>
      <c r="AX4" s="255"/>
      <c r="AY4" s="255"/>
      <c r="AZ4" s="255"/>
      <c r="BA4" s="255"/>
      <c r="BB4" s="255"/>
      <c r="BC4" s="255"/>
      <c r="BD4" s="255"/>
      <c r="BE4" s="255"/>
      <c r="BF4" s="255"/>
      <c r="BG4" s="255"/>
      <c r="BH4" s="255"/>
      <c r="BI4" s="255"/>
      <c r="BJ4" s="255"/>
      <c r="BK4" s="255"/>
      <c r="BL4" s="255"/>
      <c r="BM4" s="255"/>
      <c r="BN4" s="255"/>
      <c r="BO4" s="255"/>
      <c r="BP4" s="255"/>
      <c r="BQ4" s="255"/>
      <c r="BR4" s="255"/>
      <c r="BS4" s="255"/>
      <c r="BT4" s="255"/>
      <c r="BU4" s="255"/>
      <c r="BV4" s="255"/>
      <c r="BW4" s="255"/>
      <c r="BX4" s="255"/>
      <c r="BY4" s="255"/>
      <c r="BZ4" s="255"/>
      <c r="CA4" s="255"/>
      <c r="CB4" s="255"/>
      <c r="CC4" s="255"/>
      <c r="CD4" s="255"/>
      <c r="CE4" s="255"/>
      <c r="CF4" s="255"/>
      <c r="CG4" s="255"/>
      <c r="CH4" s="255"/>
      <c r="CI4" s="255"/>
      <c r="CJ4" s="255"/>
      <c r="CK4" s="255"/>
      <c r="CL4" s="255"/>
      <c r="CM4" s="255"/>
      <c r="CN4" s="255"/>
      <c r="CO4" s="255"/>
      <c r="CP4" s="255"/>
      <c r="CQ4" s="255"/>
      <c r="CR4" s="255"/>
      <c r="CS4" s="255"/>
      <c r="CT4" s="255"/>
      <c r="CU4" s="255"/>
      <c r="CV4" s="255"/>
      <c r="CW4" s="255"/>
      <c r="CX4" s="255"/>
      <c r="CY4" s="255"/>
      <c r="CZ4" s="255"/>
      <c r="DA4" s="255"/>
      <c r="DB4" s="255"/>
      <c r="DC4" s="255"/>
      <c r="DD4" s="255"/>
      <c r="DE4" s="255"/>
      <c r="DF4" s="255"/>
      <c r="DG4" s="255"/>
      <c r="DH4" s="255"/>
      <c r="DI4" s="255"/>
      <c r="DJ4" s="255"/>
      <c r="DK4" s="255"/>
    </row>
    <row r="5" spans="1:115" s="282" customFormat="1" ht="116.25" customHeight="1">
      <c r="A5" s="268"/>
      <c r="B5" s="268"/>
      <c r="C5" s="276" t="s">
        <v>54</v>
      </c>
      <c r="D5" s="286" t="s">
        <v>55</v>
      </c>
      <c r="E5" s="286"/>
      <c r="F5" s="286" t="s">
        <v>56</v>
      </c>
      <c r="G5" s="289" t="s">
        <v>183</v>
      </c>
      <c r="H5" s="286" t="s">
        <v>11</v>
      </c>
      <c r="I5" s="287" t="e">
        <f>#REF!+#REF!</f>
        <v>#REF!</v>
      </c>
      <c r="J5" s="290" t="s">
        <v>142</v>
      </c>
      <c r="K5" s="291">
        <v>44069</v>
      </c>
      <c r="L5" s="313">
        <v>44771</v>
      </c>
      <c r="M5" s="283">
        <v>44766</v>
      </c>
      <c r="N5" s="297">
        <v>2050575.45</v>
      </c>
      <c r="O5" s="257">
        <v>0.9</v>
      </c>
      <c r="P5" s="255"/>
      <c r="Q5" s="255"/>
      <c r="R5" s="255"/>
      <c r="S5" s="255"/>
      <c r="T5" s="255"/>
      <c r="U5" s="255"/>
      <c r="V5" s="255"/>
      <c r="W5" s="255"/>
      <c r="X5" s="255"/>
      <c r="Y5" s="255"/>
      <c r="Z5" s="255"/>
      <c r="AA5" s="255"/>
      <c r="AB5" s="255"/>
      <c r="AC5" s="255"/>
      <c r="AD5" s="255"/>
      <c r="AE5" s="255"/>
      <c r="AF5" s="255"/>
      <c r="AG5" s="255"/>
      <c r="AH5" s="255"/>
      <c r="AI5" s="255"/>
      <c r="AJ5" s="255"/>
      <c r="AK5" s="255"/>
      <c r="AL5" s="255"/>
      <c r="AM5" s="255"/>
      <c r="AN5" s="255"/>
      <c r="AO5" s="255"/>
      <c r="AP5" s="255"/>
      <c r="AQ5" s="255"/>
      <c r="AR5" s="255"/>
      <c r="AS5" s="255"/>
      <c r="AT5" s="255"/>
      <c r="AU5" s="255"/>
      <c r="AV5" s="255"/>
      <c r="AW5" s="255"/>
      <c r="AX5" s="255"/>
      <c r="AY5" s="255"/>
      <c r="AZ5" s="255"/>
      <c r="BA5" s="255"/>
      <c r="BB5" s="255"/>
      <c r="BC5" s="255"/>
      <c r="BD5" s="255"/>
      <c r="BE5" s="255"/>
      <c r="BF5" s="255"/>
      <c r="BG5" s="255"/>
      <c r="BH5" s="255"/>
      <c r="BI5" s="255"/>
      <c r="BJ5" s="255"/>
      <c r="BK5" s="255"/>
      <c r="BL5" s="255"/>
      <c r="BM5" s="255"/>
      <c r="BN5" s="255"/>
      <c r="BO5" s="255"/>
      <c r="BP5" s="255"/>
      <c r="BQ5" s="255"/>
      <c r="BR5" s="255"/>
      <c r="BS5" s="255"/>
      <c r="BT5" s="255"/>
      <c r="BU5" s="255"/>
      <c r="BV5" s="255"/>
      <c r="BW5" s="255"/>
      <c r="BX5" s="255"/>
      <c r="BY5" s="255"/>
      <c r="BZ5" s="255"/>
      <c r="CA5" s="255"/>
      <c r="CB5" s="255"/>
      <c r="CC5" s="255"/>
      <c r="CD5" s="255"/>
      <c r="CE5" s="255"/>
      <c r="CF5" s="255"/>
      <c r="CG5" s="255"/>
      <c r="CH5" s="255"/>
      <c r="CI5" s="255"/>
      <c r="CJ5" s="255"/>
      <c r="CK5" s="255"/>
      <c r="CL5" s="255"/>
      <c r="CM5" s="255"/>
      <c r="CN5" s="255"/>
      <c r="CO5" s="255"/>
      <c r="CP5" s="255"/>
      <c r="CQ5" s="255"/>
      <c r="CR5" s="255"/>
      <c r="CS5" s="255"/>
      <c r="CT5" s="255"/>
      <c r="CU5" s="255"/>
      <c r="CV5" s="255"/>
      <c r="CW5" s="255"/>
      <c r="CX5" s="255"/>
      <c r="CY5" s="255"/>
      <c r="CZ5" s="255"/>
      <c r="DA5" s="255"/>
      <c r="DB5" s="255"/>
      <c r="DC5" s="255"/>
      <c r="DD5" s="255"/>
      <c r="DE5" s="255"/>
      <c r="DF5" s="255"/>
      <c r="DG5" s="255"/>
      <c r="DH5" s="255"/>
      <c r="DI5" s="255"/>
      <c r="DJ5" s="255"/>
      <c r="DK5" s="255"/>
    </row>
    <row r="6" spans="1:115" s="248" customFormat="1" ht="116.25" customHeight="1">
      <c r="A6" s="286"/>
      <c r="B6" s="286"/>
      <c r="C6" s="266" t="s">
        <v>85</v>
      </c>
      <c r="D6" s="286" t="s">
        <v>86</v>
      </c>
      <c r="E6" s="286"/>
      <c r="F6" s="286" t="s">
        <v>87</v>
      </c>
      <c r="G6" s="248" t="s">
        <v>184</v>
      </c>
      <c r="H6" s="286"/>
      <c r="I6" s="287"/>
      <c r="J6" s="290" t="s">
        <v>143</v>
      </c>
      <c r="K6" s="291">
        <v>44466</v>
      </c>
      <c r="L6" s="313">
        <v>44799</v>
      </c>
      <c r="M6" s="283">
        <v>44768</v>
      </c>
      <c r="N6" s="298">
        <v>1199625.5900000001</v>
      </c>
      <c r="O6" s="293">
        <v>0.56999999999999995</v>
      </c>
      <c r="P6" s="255"/>
      <c r="Q6" s="255"/>
      <c r="R6" s="255"/>
      <c r="S6" s="255"/>
      <c r="T6" s="255"/>
      <c r="U6" s="255"/>
      <c r="V6" s="255"/>
      <c r="W6" s="255"/>
      <c r="X6" s="255"/>
      <c r="Y6" s="255"/>
      <c r="Z6" s="255"/>
      <c r="AA6" s="255"/>
      <c r="AB6" s="255"/>
      <c r="AC6" s="255"/>
      <c r="AD6" s="255"/>
      <c r="AE6" s="255"/>
      <c r="AF6" s="255"/>
      <c r="AG6" s="255"/>
      <c r="AH6" s="255"/>
      <c r="AI6" s="255"/>
      <c r="AJ6" s="255"/>
      <c r="AK6" s="255"/>
      <c r="AL6" s="255"/>
      <c r="AM6" s="255"/>
      <c r="AN6" s="255"/>
      <c r="AO6" s="255"/>
      <c r="AP6" s="255"/>
      <c r="AQ6" s="255"/>
      <c r="AR6" s="255"/>
      <c r="AS6" s="255"/>
      <c r="AT6" s="255"/>
      <c r="AU6" s="255"/>
      <c r="AV6" s="255"/>
      <c r="AW6" s="255"/>
      <c r="AX6" s="255"/>
      <c r="AY6" s="255"/>
      <c r="AZ6" s="255"/>
      <c r="BA6" s="255"/>
      <c r="BB6" s="255"/>
      <c r="BC6" s="255"/>
      <c r="BD6" s="255"/>
      <c r="BE6" s="255"/>
      <c r="BF6" s="255"/>
      <c r="BG6" s="255"/>
      <c r="BH6" s="255"/>
      <c r="BI6" s="255"/>
      <c r="BJ6" s="255"/>
      <c r="BK6" s="255"/>
      <c r="BL6" s="255"/>
      <c r="BM6" s="255"/>
      <c r="BN6" s="255"/>
      <c r="BO6" s="255"/>
      <c r="BP6" s="255"/>
      <c r="BQ6" s="255"/>
      <c r="BR6" s="255"/>
      <c r="BS6" s="255"/>
      <c r="BT6" s="255"/>
      <c r="BU6" s="255"/>
      <c r="BV6" s="255"/>
      <c r="BW6" s="255"/>
      <c r="BX6" s="255"/>
      <c r="BY6" s="255"/>
      <c r="BZ6" s="255"/>
      <c r="CA6" s="255"/>
      <c r="CB6" s="255"/>
      <c r="CC6" s="255"/>
      <c r="CD6" s="255"/>
      <c r="CE6" s="255"/>
      <c r="CF6" s="255"/>
      <c r="CG6" s="255"/>
      <c r="CH6" s="255"/>
      <c r="CI6" s="255"/>
      <c r="CJ6" s="255"/>
      <c r="CK6" s="255"/>
      <c r="CL6" s="255"/>
      <c r="CM6" s="255"/>
      <c r="CN6" s="255"/>
      <c r="CO6" s="255"/>
      <c r="CP6" s="255"/>
      <c r="CQ6" s="255"/>
      <c r="CR6" s="255"/>
      <c r="CS6" s="255"/>
      <c r="CT6" s="255"/>
      <c r="CU6" s="255"/>
      <c r="CV6" s="255"/>
      <c r="CW6" s="255"/>
      <c r="CX6" s="255"/>
      <c r="CY6" s="255"/>
      <c r="CZ6" s="255"/>
      <c r="DA6" s="255"/>
      <c r="DB6" s="255"/>
      <c r="DC6" s="255"/>
      <c r="DD6" s="255"/>
      <c r="DE6" s="255"/>
      <c r="DF6" s="255"/>
      <c r="DG6" s="255"/>
      <c r="DH6" s="255"/>
      <c r="DI6" s="255"/>
      <c r="DJ6" s="255"/>
      <c r="DK6" s="255"/>
    </row>
    <row r="7" spans="1:115" s="256" customFormat="1" ht="116.25" customHeight="1">
      <c r="A7" s="286"/>
      <c r="B7" s="286"/>
      <c r="C7" s="292" t="s">
        <v>48</v>
      </c>
      <c r="D7" s="286" t="s">
        <v>103</v>
      </c>
      <c r="E7" s="286"/>
      <c r="F7" s="286" t="s">
        <v>124</v>
      </c>
      <c r="G7" s="289" t="s">
        <v>185</v>
      </c>
      <c r="H7" s="286" t="s">
        <v>11</v>
      </c>
      <c r="I7" s="287" t="e">
        <f>#REF!+#REF!</f>
        <v>#REF!</v>
      </c>
      <c r="J7" s="290" t="s">
        <v>144</v>
      </c>
      <c r="K7" s="302">
        <v>44466</v>
      </c>
      <c r="L7" s="302">
        <f>K7+365+180-30</f>
        <v>44981</v>
      </c>
      <c r="M7" s="283">
        <f>L7+60</f>
        <v>45041</v>
      </c>
      <c r="N7" s="297">
        <v>2232543.33</v>
      </c>
      <c r="O7" s="257">
        <v>0.8</v>
      </c>
      <c r="P7" s="255"/>
      <c r="Q7" s="255"/>
      <c r="R7" s="255"/>
      <c r="S7" s="255"/>
      <c r="T7" s="255"/>
      <c r="U7" s="255"/>
      <c r="V7" s="255"/>
      <c r="W7" s="255"/>
      <c r="X7" s="255"/>
      <c r="Y7" s="255"/>
      <c r="Z7" s="255"/>
      <c r="AA7" s="255"/>
      <c r="AB7" s="255"/>
      <c r="AC7" s="255"/>
      <c r="AD7" s="255"/>
      <c r="AE7" s="255"/>
      <c r="AF7" s="255"/>
      <c r="AG7" s="255"/>
      <c r="AH7" s="255"/>
      <c r="AI7" s="255"/>
      <c r="AJ7" s="255"/>
      <c r="AK7" s="255"/>
      <c r="AL7" s="255"/>
      <c r="AM7" s="255"/>
      <c r="AN7" s="255"/>
      <c r="AO7" s="255"/>
      <c r="AP7" s="255"/>
      <c r="AQ7" s="255"/>
      <c r="AR7" s="255"/>
      <c r="AS7" s="255"/>
      <c r="AT7" s="255"/>
      <c r="AU7" s="255"/>
      <c r="AV7" s="255"/>
      <c r="AW7" s="255"/>
      <c r="AX7" s="255"/>
      <c r="AY7" s="255"/>
      <c r="AZ7" s="255"/>
      <c r="BA7" s="255"/>
      <c r="BB7" s="255"/>
      <c r="BC7" s="255"/>
      <c r="BD7" s="255"/>
      <c r="BE7" s="255"/>
      <c r="BF7" s="255"/>
      <c r="BG7" s="255"/>
      <c r="BH7" s="255"/>
      <c r="BI7" s="255"/>
      <c r="BJ7" s="255"/>
      <c r="BK7" s="255"/>
      <c r="BL7" s="255"/>
      <c r="BM7" s="255"/>
      <c r="BN7" s="255"/>
      <c r="BO7" s="255"/>
      <c r="BP7" s="255"/>
      <c r="BQ7" s="255"/>
      <c r="BR7" s="255"/>
      <c r="BS7" s="255"/>
      <c r="BT7" s="255"/>
      <c r="BU7" s="255"/>
      <c r="BV7" s="255"/>
      <c r="BW7" s="255"/>
      <c r="BX7" s="255"/>
      <c r="BY7" s="255"/>
      <c r="BZ7" s="255"/>
      <c r="CA7" s="255"/>
      <c r="CB7" s="255"/>
      <c r="CC7" s="255"/>
      <c r="CD7" s="255"/>
      <c r="CE7" s="255"/>
      <c r="CF7" s="255"/>
      <c r="CG7" s="255"/>
      <c r="CH7" s="255"/>
      <c r="CI7" s="255"/>
      <c r="CJ7" s="255"/>
      <c r="CK7" s="255"/>
      <c r="CL7" s="255"/>
      <c r="CM7" s="255"/>
      <c r="CN7" s="255"/>
      <c r="CO7" s="255"/>
      <c r="CP7" s="255"/>
      <c r="CQ7" s="255"/>
      <c r="CR7" s="255"/>
      <c r="CS7" s="255"/>
      <c r="CT7" s="255"/>
      <c r="CU7" s="255"/>
      <c r="CV7" s="255"/>
      <c r="CW7" s="255"/>
      <c r="CX7" s="255"/>
      <c r="CY7" s="255"/>
      <c r="CZ7" s="255"/>
      <c r="DA7" s="255"/>
      <c r="DB7" s="255"/>
      <c r="DC7" s="255"/>
      <c r="DD7" s="255"/>
      <c r="DE7" s="255"/>
      <c r="DF7" s="255"/>
      <c r="DG7" s="255"/>
      <c r="DH7" s="255"/>
      <c r="DI7" s="255"/>
      <c r="DJ7" s="255"/>
      <c r="DK7" s="255"/>
    </row>
    <row r="8" spans="1:115" s="256" customFormat="1" ht="116.25" customHeight="1">
      <c r="A8" s="269"/>
      <c r="B8" s="269"/>
      <c r="C8" s="277"/>
      <c r="D8" s="286" t="s">
        <v>130</v>
      </c>
      <c r="E8" s="286"/>
      <c r="F8" s="259" t="s">
        <v>155</v>
      </c>
      <c r="G8" s="289" t="s">
        <v>210</v>
      </c>
      <c r="H8" s="286"/>
      <c r="I8" s="287"/>
      <c r="J8" s="290" t="s">
        <v>145</v>
      </c>
      <c r="K8" s="291">
        <v>44578</v>
      </c>
      <c r="L8" s="302">
        <v>44758</v>
      </c>
      <c r="M8" s="283">
        <v>44820</v>
      </c>
      <c r="N8" s="298">
        <v>415826.6</v>
      </c>
      <c r="O8" s="257">
        <v>0.7</v>
      </c>
      <c r="P8" s="255"/>
      <c r="Q8" s="255"/>
      <c r="R8" s="255"/>
      <c r="S8" s="255"/>
      <c r="T8" s="255"/>
      <c r="U8" s="255"/>
      <c r="V8" s="255"/>
      <c r="W8" s="255"/>
      <c r="X8" s="255"/>
      <c r="Y8" s="255"/>
      <c r="Z8" s="255"/>
      <c r="AA8" s="255"/>
      <c r="AB8" s="255"/>
      <c r="AC8" s="255"/>
      <c r="AD8" s="255"/>
      <c r="AE8" s="255"/>
      <c r="AF8" s="255"/>
      <c r="AG8" s="255"/>
      <c r="AH8" s="255"/>
      <c r="AI8" s="255"/>
      <c r="AJ8" s="255"/>
      <c r="AK8" s="255"/>
      <c r="AL8" s="255"/>
      <c r="AM8" s="255"/>
      <c r="AN8" s="255"/>
      <c r="AO8" s="255"/>
      <c r="AP8" s="255"/>
      <c r="AQ8" s="255"/>
      <c r="AR8" s="255"/>
      <c r="AS8" s="255"/>
      <c r="AT8" s="255"/>
      <c r="AU8" s="255"/>
      <c r="AV8" s="255"/>
      <c r="AW8" s="255"/>
      <c r="AX8" s="255"/>
      <c r="AY8" s="255"/>
      <c r="AZ8" s="255"/>
      <c r="BA8" s="255"/>
      <c r="BB8" s="255"/>
      <c r="BC8" s="255"/>
      <c r="BD8" s="255"/>
      <c r="BE8" s="255"/>
      <c r="BF8" s="255"/>
      <c r="BG8" s="255"/>
      <c r="BH8" s="255"/>
      <c r="BI8" s="255"/>
      <c r="BJ8" s="255"/>
      <c r="BK8" s="255"/>
      <c r="BL8" s="255"/>
      <c r="BM8" s="255"/>
      <c r="BN8" s="255"/>
      <c r="BO8" s="255"/>
      <c r="BP8" s="255"/>
      <c r="BQ8" s="255"/>
      <c r="BR8" s="255"/>
      <c r="BS8" s="255"/>
      <c r="BT8" s="255"/>
      <c r="BU8" s="255"/>
      <c r="BV8" s="255"/>
      <c r="BW8" s="255"/>
      <c r="BX8" s="255"/>
      <c r="BY8" s="255"/>
      <c r="BZ8" s="255"/>
      <c r="CA8" s="255"/>
      <c r="CB8" s="255"/>
      <c r="CC8" s="255"/>
      <c r="CD8" s="255"/>
      <c r="CE8" s="255"/>
      <c r="CF8" s="255"/>
      <c r="CG8" s="255"/>
      <c r="CH8" s="255"/>
      <c r="CI8" s="255"/>
      <c r="CJ8" s="255"/>
      <c r="CK8" s="255"/>
      <c r="CL8" s="255"/>
      <c r="CM8" s="255"/>
      <c r="CN8" s="255"/>
      <c r="CO8" s="255"/>
      <c r="CP8" s="255"/>
      <c r="CQ8" s="255"/>
      <c r="CR8" s="255"/>
      <c r="CS8" s="255"/>
      <c r="CT8" s="255"/>
      <c r="CU8" s="255"/>
      <c r="CV8" s="255"/>
      <c r="CW8" s="255"/>
      <c r="CX8" s="255"/>
      <c r="CY8" s="255"/>
      <c r="CZ8" s="255"/>
      <c r="DA8" s="255"/>
      <c r="DB8" s="255"/>
      <c r="DC8" s="255"/>
      <c r="DD8" s="255"/>
      <c r="DE8" s="255"/>
      <c r="DF8" s="255"/>
      <c r="DG8" s="255"/>
      <c r="DH8" s="255"/>
      <c r="DI8" s="255"/>
      <c r="DJ8" s="255"/>
      <c r="DK8" s="255"/>
    </row>
    <row r="9" spans="1:115" s="250" customFormat="1" ht="116.25" customHeight="1">
      <c r="A9" s="270">
        <v>41</v>
      </c>
      <c r="B9" s="270"/>
      <c r="C9" s="278" t="s">
        <v>50</v>
      </c>
      <c r="D9" s="259" t="s">
        <v>35</v>
      </c>
      <c r="E9" s="286"/>
      <c r="F9" s="286" t="s">
        <v>41</v>
      </c>
      <c r="G9" s="249" t="s">
        <v>186</v>
      </c>
      <c r="H9" s="245" t="s">
        <v>8</v>
      </c>
      <c r="I9" s="245">
        <v>13945267.060000001</v>
      </c>
      <c r="J9" s="286" t="s">
        <v>145</v>
      </c>
      <c r="K9" s="302">
        <v>43325</v>
      </c>
      <c r="L9" s="313">
        <v>44773</v>
      </c>
      <c r="M9" s="283">
        <f>L9</f>
        <v>44773</v>
      </c>
      <c r="N9" s="298">
        <v>12457972.08</v>
      </c>
      <c r="O9" s="293">
        <v>0.96</v>
      </c>
      <c r="P9" s="255"/>
      <c r="Q9" s="255"/>
      <c r="R9" s="255"/>
      <c r="S9" s="255"/>
      <c r="T9" s="255"/>
      <c r="U9" s="255"/>
      <c r="V9" s="255"/>
      <c r="W9" s="255"/>
      <c r="X9" s="255"/>
      <c r="Y9" s="255"/>
      <c r="Z9" s="255"/>
      <c r="AA9" s="255"/>
      <c r="AB9" s="255"/>
      <c r="AC9" s="255"/>
      <c r="AD9" s="255"/>
      <c r="AE9" s="255"/>
      <c r="AF9" s="255"/>
      <c r="AG9" s="255"/>
      <c r="AH9" s="255"/>
      <c r="AI9" s="255"/>
      <c r="AJ9" s="255"/>
      <c r="AK9" s="255"/>
      <c r="AL9" s="255"/>
      <c r="AM9" s="255"/>
      <c r="AN9" s="255"/>
      <c r="AO9" s="255"/>
      <c r="AP9" s="255"/>
      <c r="AQ9" s="255"/>
      <c r="AR9" s="255"/>
      <c r="AS9" s="255"/>
      <c r="AT9" s="255"/>
      <c r="AU9" s="255"/>
      <c r="AV9" s="255"/>
      <c r="AW9" s="255"/>
      <c r="AX9" s="255"/>
      <c r="AY9" s="255"/>
      <c r="AZ9" s="255"/>
      <c r="BA9" s="255"/>
      <c r="BB9" s="255"/>
      <c r="BC9" s="255"/>
      <c r="BD9" s="255"/>
      <c r="BE9" s="255"/>
      <c r="BF9" s="255"/>
      <c r="BG9" s="255"/>
      <c r="BH9" s="255"/>
      <c r="BI9" s="255"/>
      <c r="BJ9" s="255"/>
      <c r="BK9" s="255"/>
      <c r="BL9" s="255"/>
      <c r="BM9" s="255"/>
      <c r="BN9" s="255"/>
      <c r="BO9" s="255"/>
      <c r="BP9" s="255"/>
      <c r="BQ9" s="255"/>
      <c r="BR9" s="255"/>
      <c r="BS9" s="255"/>
      <c r="BT9" s="255"/>
      <c r="BU9" s="255"/>
      <c r="BV9" s="255"/>
      <c r="BW9" s="255"/>
      <c r="BX9" s="255"/>
      <c r="BY9" s="255"/>
      <c r="BZ9" s="255"/>
      <c r="CA9" s="255"/>
      <c r="CB9" s="255"/>
      <c r="CC9" s="255"/>
      <c r="CD9" s="255"/>
      <c r="CE9" s="255"/>
      <c r="CF9" s="255"/>
      <c r="CG9" s="255"/>
      <c r="CH9" s="255"/>
      <c r="CI9" s="255"/>
      <c r="CJ9" s="255"/>
      <c r="CK9" s="255"/>
      <c r="CL9" s="255"/>
      <c r="CM9" s="255"/>
      <c r="CN9" s="255"/>
      <c r="CO9" s="255"/>
      <c r="CP9" s="255"/>
      <c r="CQ9" s="255"/>
      <c r="CR9" s="255"/>
      <c r="CS9" s="255"/>
      <c r="CT9" s="255"/>
      <c r="CU9" s="255"/>
      <c r="CV9" s="255"/>
      <c r="CW9" s="255"/>
      <c r="CX9" s="255"/>
      <c r="CY9" s="255"/>
      <c r="CZ9" s="255"/>
      <c r="DA9" s="255"/>
      <c r="DB9" s="255"/>
      <c r="DC9" s="255"/>
      <c r="DD9" s="255"/>
      <c r="DE9" s="255"/>
      <c r="DF9" s="255"/>
      <c r="DG9" s="255"/>
      <c r="DH9" s="255"/>
      <c r="DI9" s="255"/>
      <c r="DJ9" s="255"/>
      <c r="DK9" s="255"/>
    </row>
    <row r="10" spans="1:115" s="252" customFormat="1" ht="116.25" customHeight="1">
      <c r="A10" s="260"/>
      <c r="B10" s="260"/>
      <c r="C10" s="261"/>
      <c r="D10" s="286" t="s">
        <v>108</v>
      </c>
      <c r="E10" s="286"/>
      <c r="F10" s="286" t="s">
        <v>111</v>
      </c>
      <c r="G10" s="249" t="s">
        <v>187</v>
      </c>
      <c r="H10" s="285"/>
      <c r="I10" s="245"/>
      <c r="J10" s="286" t="s">
        <v>147</v>
      </c>
      <c r="K10" s="284">
        <v>44434</v>
      </c>
      <c r="L10" s="302">
        <v>44859</v>
      </c>
      <c r="M10" s="284">
        <v>44920</v>
      </c>
      <c r="N10" s="296">
        <v>6343440.6200000001</v>
      </c>
      <c r="O10" s="288">
        <v>0.4</v>
      </c>
      <c r="P10" s="255"/>
      <c r="Q10" s="255"/>
      <c r="R10" s="255"/>
      <c r="S10" s="255"/>
      <c r="T10" s="255"/>
      <c r="U10" s="255"/>
      <c r="V10" s="255"/>
      <c r="W10" s="255"/>
      <c r="X10" s="255"/>
      <c r="Y10" s="255"/>
      <c r="Z10" s="255"/>
      <c r="AA10" s="255"/>
      <c r="AB10" s="255"/>
      <c r="AC10" s="255"/>
      <c r="AD10" s="255"/>
      <c r="AE10" s="255"/>
      <c r="AF10" s="255"/>
      <c r="AG10" s="255"/>
      <c r="AH10" s="255"/>
      <c r="AI10" s="255"/>
      <c r="AJ10" s="255"/>
      <c r="AK10" s="255"/>
      <c r="AL10" s="255"/>
      <c r="AM10" s="255"/>
      <c r="AN10" s="255"/>
      <c r="AO10" s="255"/>
      <c r="AP10" s="255"/>
      <c r="AQ10" s="255"/>
      <c r="AR10" s="255"/>
      <c r="AS10" s="255"/>
      <c r="AT10" s="255"/>
      <c r="AU10" s="255"/>
      <c r="AV10" s="255"/>
      <c r="AW10" s="255"/>
      <c r="AX10" s="255"/>
      <c r="AY10" s="255"/>
      <c r="AZ10" s="255"/>
      <c r="BA10" s="255"/>
      <c r="BB10" s="255"/>
      <c r="BC10" s="255"/>
      <c r="BD10" s="255"/>
      <c r="BE10" s="255"/>
      <c r="BF10" s="255"/>
      <c r="BG10" s="255"/>
      <c r="BH10" s="255"/>
      <c r="BI10" s="255"/>
      <c r="BJ10" s="255"/>
      <c r="BK10" s="255"/>
      <c r="BL10" s="255"/>
      <c r="BM10" s="255"/>
      <c r="BN10" s="255"/>
      <c r="BO10" s="255"/>
      <c r="BP10" s="255"/>
      <c r="BQ10" s="255"/>
      <c r="BR10" s="255"/>
      <c r="BS10" s="255"/>
      <c r="BT10" s="255"/>
      <c r="BU10" s="255"/>
      <c r="BV10" s="255"/>
      <c r="BW10" s="255"/>
      <c r="BX10" s="255"/>
      <c r="BY10" s="255"/>
      <c r="BZ10" s="255"/>
      <c r="CA10" s="255"/>
      <c r="CB10" s="255"/>
      <c r="CC10" s="255"/>
      <c r="CD10" s="255"/>
      <c r="CE10" s="255"/>
      <c r="CF10" s="255"/>
      <c r="CG10" s="255"/>
      <c r="CH10" s="255"/>
      <c r="CI10" s="255"/>
      <c r="CJ10" s="255"/>
      <c r="CK10" s="255"/>
      <c r="CL10" s="255"/>
      <c r="CM10" s="255"/>
      <c r="CN10" s="255"/>
      <c r="CO10" s="255"/>
      <c r="CP10" s="255"/>
      <c r="CQ10" s="255"/>
      <c r="CR10" s="255"/>
      <c r="CS10" s="255"/>
      <c r="CT10" s="255"/>
      <c r="CU10" s="255"/>
      <c r="CV10" s="255"/>
      <c r="CW10" s="255"/>
      <c r="CX10" s="255"/>
      <c r="CY10" s="255"/>
      <c r="CZ10" s="255"/>
      <c r="DA10" s="255"/>
      <c r="DB10" s="255"/>
      <c r="DC10" s="255"/>
      <c r="DD10" s="255"/>
      <c r="DE10" s="255"/>
      <c r="DF10" s="255"/>
      <c r="DG10" s="255"/>
      <c r="DH10" s="255"/>
      <c r="DI10" s="255"/>
      <c r="DJ10" s="255"/>
      <c r="DK10" s="255"/>
    </row>
    <row r="11" spans="1:115" s="254" customFormat="1" ht="116.25" customHeight="1">
      <c r="A11" s="271">
        <v>45</v>
      </c>
      <c r="B11" s="271"/>
      <c r="C11" s="279" t="s">
        <v>47</v>
      </c>
      <c r="D11" s="259" t="s">
        <v>112</v>
      </c>
      <c r="E11" s="286"/>
      <c r="F11" s="259" t="s">
        <v>138</v>
      </c>
      <c r="G11" s="248" t="s">
        <v>188</v>
      </c>
      <c r="H11" s="286" t="s">
        <v>11</v>
      </c>
      <c r="I11" s="245" t="e">
        <f>#REF!+#REF!</f>
        <v>#REF!</v>
      </c>
      <c r="J11" s="286" t="s">
        <v>143</v>
      </c>
      <c r="K11" s="302">
        <v>44470</v>
      </c>
      <c r="L11" s="302">
        <f>K11+730</f>
        <v>45200</v>
      </c>
      <c r="M11" s="283">
        <f>L11+60</f>
        <v>45260</v>
      </c>
      <c r="N11" s="298">
        <v>4182674.74</v>
      </c>
      <c r="O11" s="288">
        <v>0.05</v>
      </c>
      <c r="P11" s="255"/>
      <c r="Q11" s="255"/>
      <c r="R11" s="255"/>
      <c r="S11" s="255"/>
      <c r="T11" s="255"/>
      <c r="U11" s="255"/>
      <c r="V11" s="255"/>
      <c r="W11" s="255"/>
      <c r="X11" s="255"/>
      <c r="Y11" s="255"/>
      <c r="Z11" s="255"/>
      <c r="AA11" s="255"/>
      <c r="AB11" s="255"/>
      <c r="AC11" s="255"/>
      <c r="AD11" s="255"/>
      <c r="AE11" s="255"/>
      <c r="AF11" s="255"/>
      <c r="AG11" s="255"/>
      <c r="AH11" s="255"/>
      <c r="AI11" s="255"/>
      <c r="AJ11" s="255"/>
      <c r="AK11" s="255"/>
      <c r="AL11" s="255"/>
      <c r="AM11" s="255"/>
      <c r="AN11" s="255"/>
      <c r="AO11" s="255"/>
      <c r="AP11" s="255"/>
      <c r="AQ11" s="255"/>
      <c r="AR11" s="255"/>
      <c r="AS11" s="255"/>
      <c r="AT11" s="255"/>
      <c r="AU11" s="255"/>
      <c r="AV11" s="255"/>
      <c r="AW11" s="255"/>
      <c r="AX11" s="255"/>
      <c r="AY11" s="255"/>
      <c r="AZ11" s="255"/>
      <c r="BA11" s="255"/>
      <c r="BB11" s="255"/>
      <c r="BC11" s="255"/>
      <c r="BD11" s="255"/>
      <c r="BE11" s="255"/>
      <c r="BF11" s="255"/>
      <c r="BG11" s="255"/>
      <c r="BH11" s="255"/>
      <c r="BI11" s="255"/>
      <c r="BJ11" s="255"/>
      <c r="BK11" s="255"/>
      <c r="BL11" s="255"/>
      <c r="BM11" s="255"/>
      <c r="BN11" s="255"/>
      <c r="BO11" s="255"/>
      <c r="BP11" s="255"/>
      <c r="BQ11" s="255"/>
      <c r="BR11" s="255"/>
      <c r="BS11" s="255"/>
      <c r="BT11" s="255"/>
      <c r="BU11" s="255"/>
      <c r="BV11" s="255"/>
      <c r="BW11" s="255"/>
      <c r="BX11" s="255"/>
      <c r="BY11" s="255"/>
      <c r="BZ11" s="255"/>
      <c r="CA11" s="255"/>
      <c r="CB11" s="255"/>
      <c r="CC11" s="255"/>
      <c r="CD11" s="255"/>
      <c r="CE11" s="255"/>
      <c r="CF11" s="255"/>
      <c r="CG11" s="255"/>
      <c r="CH11" s="255"/>
      <c r="CI11" s="255"/>
      <c r="CJ11" s="255"/>
      <c r="CK11" s="255"/>
      <c r="CL11" s="255"/>
      <c r="CM11" s="255"/>
      <c r="CN11" s="255"/>
      <c r="CO11" s="255"/>
      <c r="CP11" s="255"/>
      <c r="CQ11" s="255"/>
      <c r="CR11" s="255"/>
      <c r="CS11" s="255"/>
      <c r="CT11" s="255"/>
      <c r="CU11" s="255"/>
      <c r="CV11" s="255"/>
      <c r="CW11" s="255"/>
      <c r="CX11" s="255"/>
      <c r="CY11" s="255"/>
      <c r="CZ11" s="255"/>
      <c r="DA11" s="255"/>
      <c r="DB11" s="255"/>
      <c r="DC11" s="255"/>
      <c r="DD11" s="255"/>
      <c r="DE11" s="255"/>
      <c r="DF11" s="255"/>
      <c r="DG11" s="255"/>
      <c r="DH11" s="255"/>
      <c r="DI11" s="255"/>
      <c r="DJ11" s="255"/>
      <c r="DK11" s="255"/>
    </row>
    <row r="12" spans="1:115" s="252" customFormat="1" ht="116.25" customHeight="1">
      <c r="A12" s="260"/>
      <c r="B12" s="260"/>
      <c r="C12" s="261"/>
      <c r="D12" s="286" t="s">
        <v>113</v>
      </c>
      <c r="E12" s="286"/>
      <c r="F12" s="259" t="s">
        <v>139</v>
      </c>
      <c r="G12" s="249" t="s">
        <v>189</v>
      </c>
      <c r="H12" s="285"/>
      <c r="I12" s="245"/>
      <c r="J12" s="286" t="s">
        <v>142</v>
      </c>
      <c r="K12" s="284">
        <v>44593</v>
      </c>
      <c r="L12" s="302">
        <f>K12+365+180</f>
        <v>45138</v>
      </c>
      <c r="M12" s="284">
        <f>L12+61</f>
        <v>45199</v>
      </c>
      <c r="N12" s="296">
        <v>28472762.530000001</v>
      </c>
      <c r="O12" s="288">
        <v>0.44</v>
      </c>
      <c r="P12" s="255"/>
      <c r="Q12" s="255"/>
      <c r="R12" s="255"/>
      <c r="S12" s="255"/>
      <c r="T12" s="255"/>
      <c r="U12" s="255"/>
      <c r="V12" s="255"/>
      <c r="W12" s="255"/>
      <c r="X12" s="255"/>
      <c r="Y12" s="255"/>
      <c r="Z12" s="255"/>
      <c r="AA12" s="255"/>
      <c r="AB12" s="255"/>
      <c r="AC12" s="255"/>
      <c r="AD12" s="255"/>
      <c r="AE12" s="255"/>
      <c r="AF12" s="255"/>
      <c r="AG12" s="255"/>
      <c r="AH12" s="255"/>
      <c r="AI12" s="255"/>
      <c r="AJ12" s="255"/>
      <c r="AK12" s="255"/>
      <c r="AL12" s="255"/>
      <c r="AM12" s="255"/>
      <c r="AN12" s="255"/>
      <c r="AO12" s="255"/>
      <c r="AP12" s="255"/>
      <c r="AQ12" s="255"/>
      <c r="AR12" s="255"/>
      <c r="AS12" s="255"/>
      <c r="AT12" s="255"/>
      <c r="AU12" s="255"/>
      <c r="AV12" s="255"/>
      <c r="AW12" s="255"/>
      <c r="AX12" s="255"/>
      <c r="AY12" s="255"/>
      <c r="AZ12" s="255"/>
      <c r="BA12" s="255"/>
      <c r="BB12" s="255"/>
      <c r="BC12" s="255"/>
      <c r="BD12" s="255"/>
      <c r="BE12" s="255"/>
      <c r="BF12" s="255"/>
      <c r="BG12" s="255"/>
      <c r="BH12" s="255"/>
      <c r="BI12" s="255"/>
      <c r="BJ12" s="255"/>
      <c r="BK12" s="255"/>
      <c r="BL12" s="255"/>
      <c r="BM12" s="255"/>
      <c r="BN12" s="255"/>
      <c r="BO12" s="255"/>
      <c r="BP12" s="255"/>
      <c r="BQ12" s="255"/>
      <c r="BR12" s="255"/>
      <c r="BS12" s="255"/>
      <c r="BT12" s="255"/>
      <c r="BU12" s="255"/>
      <c r="BV12" s="255"/>
      <c r="BW12" s="255"/>
      <c r="BX12" s="255"/>
      <c r="BY12" s="255"/>
      <c r="BZ12" s="255"/>
      <c r="CA12" s="255"/>
      <c r="CB12" s="255"/>
      <c r="CC12" s="255"/>
      <c r="CD12" s="255"/>
      <c r="CE12" s="255"/>
      <c r="CF12" s="255"/>
      <c r="CG12" s="255"/>
      <c r="CH12" s="255"/>
      <c r="CI12" s="255"/>
      <c r="CJ12" s="255"/>
      <c r="CK12" s="255"/>
      <c r="CL12" s="255"/>
      <c r="CM12" s="255"/>
      <c r="CN12" s="255"/>
      <c r="CO12" s="255"/>
      <c r="CP12" s="255"/>
      <c r="CQ12" s="255"/>
      <c r="CR12" s="255"/>
      <c r="CS12" s="255"/>
      <c r="CT12" s="255"/>
      <c r="CU12" s="255"/>
      <c r="CV12" s="255"/>
      <c r="CW12" s="255"/>
      <c r="CX12" s="255"/>
      <c r="CY12" s="255"/>
      <c r="CZ12" s="255"/>
      <c r="DA12" s="255"/>
      <c r="DB12" s="255"/>
      <c r="DC12" s="255"/>
      <c r="DD12" s="255"/>
      <c r="DE12" s="255"/>
      <c r="DF12" s="255"/>
      <c r="DG12" s="255"/>
      <c r="DH12" s="255"/>
      <c r="DI12" s="255"/>
      <c r="DJ12" s="255"/>
      <c r="DK12" s="255"/>
    </row>
    <row r="13" spans="1:115" s="251" customFormat="1" ht="116.25" customHeight="1">
      <c r="A13" s="253"/>
      <c r="B13" s="253"/>
      <c r="C13" s="280"/>
      <c r="D13" s="286" t="s">
        <v>114</v>
      </c>
      <c r="E13" s="286"/>
      <c r="F13" s="259" t="s">
        <v>156</v>
      </c>
      <c r="G13" s="249" t="s">
        <v>190</v>
      </c>
      <c r="H13" s="285"/>
      <c r="I13" s="245"/>
      <c r="J13" s="286" t="s">
        <v>154</v>
      </c>
      <c r="K13" s="284">
        <v>44536</v>
      </c>
      <c r="L13" s="302">
        <f>K13+183</f>
        <v>44719</v>
      </c>
      <c r="M13" s="284">
        <f>L13+60</f>
        <v>44779</v>
      </c>
      <c r="N13" s="296">
        <v>3496757.97</v>
      </c>
      <c r="O13" s="288">
        <v>0.18</v>
      </c>
      <c r="P13" s="255"/>
      <c r="Q13" s="255"/>
      <c r="R13" s="255"/>
      <c r="S13" s="255"/>
      <c r="T13" s="255"/>
      <c r="U13" s="255"/>
      <c r="V13" s="255"/>
      <c r="W13" s="255"/>
      <c r="X13" s="255"/>
      <c r="Y13" s="255"/>
      <c r="Z13" s="255"/>
      <c r="AA13" s="255"/>
      <c r="AB13" s="255"/>
      <c r="AC13" s="255"/>
      <c r="AD13" s="255"/>
      <c r="AE13" s="255"/>
      <c r="AF13" s="255"/>
      <c r="AG13" s="255"/>
      <c r="AH13" s="255"/>
      <c r="AI13" s="255"/>
      <c r="AJ13" s="255"/>
      <c r="AK13" s="255"/>
      <c r="AL13" s="255"/>
      <c r="AM13" s="255"/>
      <c r="AN13" s="255"/>
      <c r="AO13" s="255"/>
      <c r="AP13" s="255"/>
      <c r="AQ13" s="255"/>
      <c r="AR13" s="255"/>
      <c r="AS13" s="255"/>
      <c r="AT13" s="255"/>
      <c r="AU13" s="255"/>
      <c r="AV13" s="255"/>
      <c r="AW13" s="255"/>
      <c r="AX13" s="255"/>
      <c r="AY13" s="255"/>
      <c r="AZ13" s="255"/>
      <c r="BA13" s="255"/>
      <c r="BB13" s="255"/>
      <c r="BC13" s="255"/>
      <c r="BD13" s="255"/>
      <c r="BE13" s="255"/>
      <c r="BF13" s="255"/>
      <c r="BG13" s="255"/>
      <c r="BH13" s="255"/>
      <c r="BI13" s="255"/>
      <c r="BJ13" s="255"/>
      <c r="BK13" s="255"/>
      <c r="BL13" s="255"/>
      <c r="BM13" s="255"/>
      <c r="BN13" s="255"/>
      <c r="BO13" s="255"/>
      <c r="BP13" s="255"/>
      <c r="BQ13" s="255"/>
      <c r="BR13" s="255"/>
      <c r="BS13" s="255"/>
      <c r="BT13" s="255"/>
      <c r="BU13" s="255"/>
      <c r="BV13" s="255"/>
      <c r="BW13" s="255"/>
      <c r="BX13" s="255"/>
      <c r="BY13" s="255"/>
      <c r="BZ13" s="255"/>
      <c r="CA13" s="255"/>
      <c r="CB13" s="255"/>
      <c r="CC13" s="255"/>
      <c r="CD13" s="255"/>
      <c r="CE13" s="255"/>
      <c r="CF13" s="255"/>
      <c r="CG13" s="255"/>
      <c r="CH13" s="255"/>
      <c r="CI13" s="255"/>
      <c r="CJ13" s="255"/>
      <c r="CK13" s="255"/>
      <c r="CL13" s="255"/>
      <c r="CM13" s="255"/>
      <c r="CN13" s="255"/>
      <c r="CO13" s="255"/>
      <c r="CP13" s="255"/>
      <c r="CQ13" s="255"/>
      <c r="CR13" s="255"/>
      <c r="CS13" s="255"/>
      <c r="CT13" s="255"/>
      <c r="CU13" s="255"/>
      <c r="CV13" s="255"/>
      <c r="CW13" s="255"/>
      <c r="CX13" s="255"/>
      <c r="CY13" s="255"/>
      <c r="CZ13" s="255"/>
      <c r="DA13" s="255"/>
      <c r="DB13" s="255"/>
      <c r="DC13" s="255"/>
      <c r="DD13" s="255"/>
      <c r="DE13" s="255"/>
      <c r="DF13" s="255"/>
      <c r="DG13" s="255"/>
      <c r="DH13" s="255"/>
      <c r="DI13" s="255"/>
      <c r="DJ13" s="255"/>
      <c r="DK13" s="255"/>
    </row>
    <row r="14" spans="1:115" s="252" customFormat="1" ht="116.25" customHeight="1">
      <c r="A14" s="260"/>
      <c r="B14" s="260"/>
      <c r="C14" s="261"/>
      <c r="D14" s="286" t="s">
        <v>115</v>
      </c>
      <c r="E14" s="286"/>
      <c r="F14" s="286" t="s">
        <v>131</v>
      </c>
      <c r="G14" s="249" t="s">
        <v>191</v>
      </c>
      <c r="H14" s="285"/>
      <c r="I14" s="245"/>
      <c r="J14" s="286" t="s">
        <v>146</v>
      </c>
      <c r="K14" s="284">
        <v>44543</v>
      </c>
      <c r="L14" s="302">
        <f>K14+365</f>
        <v>44908</v>
      </c>
      <c r="M14" s="284">
        <f>L14+60</f>
        <v>44968</v>
      </c>
      <c r="N14" s="296">
        <v>4946506.24</v>
      </c>
      <c r="O14" s="288">
        <v>0.2</v>
      </c>
      <c r="P14" s="255"/>
      <c r="Q14" s="255"/>
      <c r="R14" s="255"/>
      <c r="S14" s="255"/>
      <c r="T14" s="255"/>
      <c r="U14" s="255"/>
      <c r="V14" s="255"/>
      <c r="W14" s="255"/>
      <c r="X14" s="255"/>
      <c r="Y14" s="255"/>
      <c r="Z14" s="255"/>
      <c r="AA14" s="255"/>
      <c r="AB14" s="255"/>
      <c r="AC14" s="255"/>
      <c r="AD14" s="255"/>
      <c r="AE14" s="255"/>
      <c r="AF14" s="255"/>
      <c r="AG14" s="255"/>
      <c r="AH14" s="255"/>
      <c r="AI14" s="255"/>
      <c r="AJ14" s="255"/>
      <c r="AK14" s="255"/>
      <c r="AL14" s="255"/>
      <c r="AM14" s="255"/>
      <c r="AN14" s="255"/>
      <c r="AO14" s="255"/>
      <c r="AP14" s="255"/>
      <c r="AQ14" s="255"/>
      <c r="AR14" s="255"/>
      <c r="AS14" s="255"/>
      <c r="AT14" s="255"/>
      <c r="AU14" s="255"/>
      <c r="AV14" s="255"/>
      <c r="AW14" s="255"/>
      <c r="AX14" s="255"/>
      <c r="AY14" s="255"/>
      <c r="AZ14" s="255"/>
      <c r="BA14" s="255"/>
      <c r="BB14" s="255"/>
      <c r="BC14" s="255"/>
      <c r="BD14" s="255"/>
      <c r="BE14" s="255"/>
      <c r="BF14" s="255"/>
      <c r="BG14" s="255"/>
      <c r="BH14" s="255"/>
      <c r="BI14" s="255"/>
      <c r="BJ14" s="255"/>
      <c r="BK14" s="255"/>
      <c r="BL14" s="255"/>
      <c r="BM14" s="255"/>
      <c r="BN14" s="255"/>
      <c r="BO14" s="255"/>
      <c r="BP14" s="255"/>
      <c r="BQ14" s="255"/>
      <c r="BR14" s="255"/>
      <c r="BS14" s="255"/>
      <c r="BT14" s="255"/>
      <c r="BU14" s="255"/>
      <c r="BV14" s="255"/>
      <c r="BW14" s="255"/>
      <c r="BX14" s="255"/>
      <c r="BY14" s="255"/>
      <c r="BZ14" s="255"/>
      <c r="CA14" s="255"/>
      <c r="CB14" s="255"/>
      <c r="CC14" s="255"/>
      <c r="CD14" s="255"/>
      <c r="CE14" s="255"/>
      <c r="CF14" s="255"/>
      <c r="CG14" s="255"/>
      <c r="CH14" s="255"/>
      <c r="CI14" s="255"/>
      <c r="CJ14" s="255"/>
      <c r="CK14" s="255"/>
      <c r="CL14" s="255"/>
      <c r="CM14" s="255"/>
      <c r="CN14" s="255"/>
      <c r="CO14" s="255"/>
      <c r="CP14" s="255"/>
      <c r="CQ14" s="255"/>
      <c r="CR14" s="255"/>
      <c r="CS14" s="255"/>
      <c r="CT14" s="255"/>
      <c r="CU14" s="255"/>
      <c r="CV14" s="255"/>
      <c r="CW14" s="255"/>
      <c r="CX14" s="255"/>
      <c r="CY14" s="255"/>
      <c r="CZ14" s="255"/>
      <c r="DA14" s="255"/>
      <c r="DB14" s="255"/>
      <c r="DC14" s="255"/>
      <c r="DD14" s="255"/>
      <c r="DE14" s="255"/>
      <c r="DF14" s="255"/>
      <c r="DG14" s="255"/>
      <c r="DH14" s="255"/>
      <c r="DI14" s="255"/>
      <c r="DJ14" s="255"/>
      <c r="DK14" s="255"/>
    </row>
    <row r="15" spans="1:115" s="252" customFormat="1" ht="116.25" customHeight="1">
      <c r="A15" s="260"/>
      <c r="B15" s="260"/>
      <c r="C15" s="261"/>
      <c r="D15" s="286" t="s">
        <v>116</v>
      </c>
      <c r="E15" s="286"/>
      <c r="F15" s="286" t="s">
        <v>132</v>
      </c>
      <c r="G15" s="249" t="s">
        <v>192</v>
      </c>
      <c r="H15" s="285"/>
      <c r="I15" s="245"/>
      <c r="J15" s="286" t="s">
        <v>148</v>
      </c>
      <c r="K15" s="284">
        <v>44545</v>
      </c>
      <c r="L15" s="302">
        <f>K15+365+91</f>
        <v>45001</v>
      </c>
      <c r="M15" s="284">
        <f>L15+60</f>
        <v>45061</v>
      </c>
      <c r="N15" s="296">
        <v>5811073.7599999998</v>
      </c>
      <c r="O15" s="288">
        <v>0.28000000000000003</v>
      </c>
      <c r="P15" s="255"/>
      <c r="Q15" s="255"/>
      <c r="R15" s="255"/>
      <c r="S15" s="255"/>
      <c r="T15" s="255"/>
      <c r="U15" s="255"/>
      <c r="V15" s="255"/>
      <c r="W15" s="255"/>
      <c r="X15" s="255"/>
      <c r="Y15" s="255"/>
      <c r="Z15" s="255"/>
      <c r="AA15" s="255"/>
      <c r="AB15" s="255"/>
      <c r="AC15" s="255"/>
      <c r="AD15" s="255"/>
      <c r="AE15" s="255"/>
      <c r="AF15" s="255"/>
      <c r="AG15" s="255"/>
      <c r="AH15" s="255"/>
      <c r="AI15" s="255"/>
      <c r="AJ15" s="255"/>
      <c r="AK15" s="255"/>
      <c r="AL15" s="255"/>
      <c r="AM15" s="255"/>
      <c r="AN15" s="255"/>
      <c r="AO15" s="255"/>
      <c r="AP15" s="255"/>
      <c r="AQ15" s="255"/>
      <c r="AR15" s="255"/>
      <c r="AS15" s="255"/>
      <c r="AT15" s="255"/>
      <c r="AU15" s="255"/>
      <c r="AV15" s="255"/>
      <c r="AW15" s="255"/>
      <c r="AX15" s="255"/>
      <c r="AY15" s="255"/>
      <c r="AZ15" s="255"/>
      <c r="BA15" s="255"/>
      <c r="BB15" s="255"/>
      <c r="BC15" s="255"/>
      <c r="BD15" s="255"/>
      <c r="BE15" s="255"/>
      <c r="BF15" s="255"/>
      <c r="BG15" s="255"/>
      <c r="BH15" s="255"/>
      <c r="BI15" s="255"/>
      <c r="BJ15" s="255"/>
      <c r="BK15" s="255"/>
      <c r="BL15" s="255"/>
      <c r="BM15" s="255"/>
      <c r="BN15" s="255"/>
      <c r="BO15" s="255"/>
      <c r="BP15" s="255"/>
      <c r="BQ15" s="255"/>
      <c r="BR15" s="255"/>
      <c r="BS15" s="255"/>
      <c r="BT15" s="255"/>
      <c r="BU15" s="255"/>
      <c r="BV15" s="255"/>
      <c r="BW15" s="255"/>
      <c r="BX15" s="255"/>
      <c r="BY15" s="255"/>
      <c r="BZ15" s="255"/>
      <c r="CA15" s="255"/>
      <c r="CB15" s="255"/>
      <c r="CC15" s="255"/>
      <c r="CD15" s="255"/>
      <c r="CE15" s="255"/>
      <c r="CF15" s="255"/>
      <c r="CG15" s="255"/>
      <c r="CH15" s="255"/>
      <c r="CI15" s="255"/>
      <c r="CJ15" s="255"/>
      <c r="CK15" s="255"/>
      <c r="CL15" s="255"/>
      <c r="CM15" s="255"/>
      <c r="CN15" s="255"/>
      <c r="CO15" s="255"/>
      <c r="CP15" s="255"/>
      <c r="CQ15" s="255"/>
      <c r="CR15" s="255"/>
      <c r="CS15" s="255"/>
      <c r="CT15" s="255"/>
      <c r="CU15" s="255"/>
      <c r="CV15" s="255"/>
      <c r="CW15" s="255"/>
      <c r="CX15" s="255"/>
      <c r="CY15" s="255"/>
      <c r="CZ15" s="255"/>
      <c r="DA15" s="255"/>
      <c r="DB15" s="255"/>
      <c r="DC15" s="255"/>
      <c r="DD15" s="255"/>
      <c r="DE15" s="255"/>
      <c r="DF15" s="255"/>
      <c r="DG15" s="255"/>
      <c r="DH15" s="255"/>
      <c r="DI15" s="255"/>
      <c r="DJ15" s="255"/>
      <c r="DK15" s="255"/>
    </row>
    <row r="16" spans="1:115" s="303" customFormat="1" ht="90" customHeight="1">
      <c r="A16" s="299"/>
      <c r="B16" s="299"/>
      <c r="C16" s="300"/>
      <c r="D16" s="294" t="s">
        <v>157</v>
      </c>
      <c r="E16" s="301"/>
      <c r="F16" s="294" t="s">
        <v>158</v>
      </c>
      <c r="G16" s="249" t="s">
        <v>193</v>
      </c>
      <c r="H16" s="262"/>
      <c r="I16" s="263"/>
      <c r="J16" s="295" t="s">
        <v>207</v>
      </c>
      <c r="K16" s="302">
        <v>44687</v>
      </c>
      <c r="L16" s="313">
        <f>K16+180</f>
        <v>44867</v>
      </c>
      <c r="M16" s="302"/>
      <c r="N16" s="296">
        <v>258418.22</v>
      </c>
      <c r="O16" s="293">
        <v>0.01</v>
      </c>
      <c r="P16" s="255"/>
      <c r="Q16" s="255"/>
      <c r="R16" s="255"/>
      <c r="S16" s="255"/>
      <c r="T16" s="255"/>
      <c r="U16" s="255"/>
      <c r="V16" s="255"/>
      <c r="W16" s="255"/>
      <c r="X16" s="255"/>
      <c r="Y16" s="255"/>
      <c r="Z16" s="255"/>
      <c r="AA16" s="255"/>
      <c r="AB16" s="255"/>
      <c r="AC16" s="255"/>
      <c r="AD16" s="255"/>
      <c r="AE16" s="255"/>
      <c r="AF16" s="255"/>
      <c r="AG16" s="255"/>
      <c r="AH16" s="255"/>
      <c r="AI16" s="255"/>
      <c r="AJ16" s="255"/>
      <c r="AK16" s="255"/>
      <c r="AL16" s="255"/>
      <c r="AM16" s="255"/>
      <c r="AN16" s="255"/>
      <c r="AO16" s="255"/>
      <c r="AP16" s="255"/>
      <c r="AQ16" s="255"/>
      <c r="AR16" s="255"/>
      <c r="AS16" s="255"/>
      <c r="AT16" s="255"/>
      <c r="AU16" s="255"/>
      <c r="AV16" s="255"/>
      <c r="AW16" s="255"/>
      <c r="AX16" s="255"/>
      <c r="AY16" s="255"/>
      <c r="AZ16" s="255"/>
      <c r="BA16" s="255"/>
      <c r="BB16" s="255"/>
      <c r="BC16" s="255"/>
      <c r="BD16" s="255"/>
      <c r="BE16" s="255"/>
      <c r="BF16" s="255"/>
      <c r="BG16" s="255"/>
      <c r="BH16" s="255"/>
      <c r="BI16" s="255"/>
      <c r="BJ16" s="255"/>
      <c r="BK16" s="255"/>
      <c r="BL16" s="255"/>
      <c r="BM16" s="255"/>
      <c r="BN16" s="255"/>
      <c r="BO16" s="255"/>
      <c r="BP16" s="255"/>
      <c r="BQ16" s="255"/>
      <c r="BR16" s="255"/>
      <c r="BS16" s="255"/>
      <c r="BT16" s="255"/>
      <c r="BU16" s="255"/>
      <c r="BV16" s="255"/>
      <c r="BW16" s="255"/>
      <c r="BX16" s="255"/>
      <c r="BY16" s="255"/>
      <c r="BZ16" s="255"/>
      <c r="CA16" s="255"/>
      <c r="CB16" s="255"/>
      <c r="CC16" s="255"/>
      <c r="CD16" s="255"/>
      <c r="CE16" s="255"/>
      <c r="CF16" s="255"/>
      <c r="CG16" s="255"/>
      <c r="CH16" s="255"/>
      <c r="CI16" s="255"/>
      <c r="CJ16" s="255"/>
      <c r="CK16" s="255"/>
      <c r="CL16" s="255"/>
      <c r="CM16" s="255"/>
      <c r="CN16" s="255"/>
      <c r="CO16" s="255"/>
      <c r="CP16" s="255"/>
      <c r="CQ16" s="255"/>
      <c r="CR16" s="255"/>
      <c r="CS16" s="255"/>
      <c r="CT16" s="255"/>
      <c r="CU16" s="255"/>
      <c r="CV16" s="255"/>
      <c r="CW16" s="255"/>
      <c r="CX16" s="255"/>
      <c r="CY16" s="255"/>
      <c r="CZ16" s="255"/>
      <c r="DA16" s="255"/>
      <c r="DB16" s="255"/>
      <c r="DC16" s="255"/>
      <c r="DD16" s="255"/>
      <c r="DE16" s="255"/>
      <c r="DF16" s="255"/>
      <c r="DG16" s="255"/>
      <c r="DH16" s="255"/>
      <c r="DI16" s="255"/>
      <c r="DJ16" s="255"/>
      <c r="DK16" s="255"/>
    </row>
    <row r="17" spans="1:115" s="246" customFormat="1" ht="41.25" customHeight="1">
      <c r="A17" s="272"/>
      <c r="B17" s="272"/>
      <c r="C17" s="272"/>
      <c r="D17" s="330" t="s">
        <v>159</v>
      </c>
      <c r="E17" s="294"/>
      <c r="F17" s="330" t="s">
        <v>160</v>
      </c>
      <c r="G17" s="331" t="s">
        <v>208</v>
      </c>
      <c r="H17" s="245"/>
      <c r="I17" s="245"/>
      <c r="J17" s="332" t="s">
        <v>206</v>
      </c>
      <c r="K17" s="319">
        <v>44697</v>
      </c>
      <c r="L17" s="325">
        <f>K17+180</f>
        <v>44877</v>
      </c>
      <c r="M17" s="320">
        <f>L17+60</f>
        <v>44937</v>
      </c>
      <c r="N17" s="326">
        <v>212156.16999999998</v>
      </c>
      <c r="O17" s="329">
        <v>0.02</v>
      </c>
      <c r="P17" s="255"/>
      <c r="Q17" s="255"/>
      <c r="R17" s="255"/>
      <c r="S17" s="255"/>
      <c r="T17" s="255"/>
      <c r="U17" s="255"/>
      <c r="V17" s="255"/>
      <c r="W17" s="255"/>
      <c r="X17" s="255"/>
      <c r="Y17" s="255"/>
      <c r="Z17" s="255"/>
      <c r="AA17" s="255"/>
      <c r="AB17" s="255"/>
      <c r="AC17" s="255"/>
      <c r="AD17" s="255"/>
      <c r="AE17" s="255"/>
      <c r="AF17" s="255"/>
      <c r="AG17" s="255"/>
      <c r="AH17" s="255"/>
      <c r="AI17" s="255"/>
      <c r="AJ17" s="255"/>
      <c r="AK17" s="255"/>
      <c r="AL17" s="255"/>
      <c r="AM17" s="255"/>
      <c r="AN17" s="255"/>
      <c r="AO17" s="255"/>
      <c r="AP17" s="255"/>
      <c r="AQ17" s="255"/>
      <c r="AR17" s="255"/>
      <c r="AS17" s="255"/>
      <c r="AT17" s="255"/>
      <c r="AU17" s="255"/>
      <c r="AV17" s="255"/>
      <c r="AW17" s="255"/>
      <c r="AX17" s="255"/>
      <c r="AY17" s="255"/>
      <c r="AZ17" s="255"/>
      <c r="BA17" s="255"/>
      <c r="BB17" s="255"/>
      <c r="BC17" s="255"/>
      <c r="BD17" s="255"/>
      <c r="BE17" s="255"/>
      <c r="BF17" s="255"/>
      <c r="BG17" s="255"/>
      <c r="BH17" s="255"/>
      <c r="BI17" s="255"/>
      <c r="BJ17" s="255"/>
      <c r="BK17" s="255"/>
      <c r="BL17" s="255"/>
      <c r="BM17" s="255"/>
      <c r="BN17" s="255"/>
      <c r="BO17" s="255"/>
      <c r="BP17" s="255"/>
      <c r="BQ17" s="255"/>
      <c r="BR17" s="255"/>
      <c r="BS17" s="255"/>
      <c r="BT17" s="255"/>
      <c r="BU17" s="255"/>
      <c r="BV17" s="255"/>
      <c r="BW17" s="255"/>
      <c r="BX17" s="255"/>
      <c r="BY17" s="255"/>
      <c r="BZ17" s="255"/>
      <c r="CA17" s="255"/>
      <c r="CB17" s="255"/>
      <c r="CC17" s="255"/>
      <c r="CD17" s="255"/>
      <c r="CE17" s="255"/>
      <c r="CF17" s="255"/>
      <c r="CG17" s="255"/>
      <c r="CH17" s="255"/>
      <c r="CI17" s="255"/>
      <c r="CJ17" s="255"/>
      <c r="CK17" s="255"/>
      <c r="CL17" s="255"/>
      <c r="CM17" s="255"/>
      <c r="CN17" s="255"/>
      <c r="CO17" s="255"/>
      <c r="CP17" s="255"/>
      <c r="CQ17" s="255"/>
      <c r="CR17" s="255"/>
      <c r="CS17" s="255"/>
      <c r="CT17" s="255"/>
      <c r="CU17" s="255"/>
      <c r="CV17" s="255"/>
      <c r="CW17" s="255"/>
      <c r="CX17" s="255"/>
      <c r="CY17" s="255"/>
      <c r="CZ17" s="255"/>
      <c r="DA17" s="255"/>
      <c r="DB17" s="255"/>
      <c r="DC17" s="255"/>
      <c r="DD17" s="255"/>
      <c r="DE17" s="255"/>
      <c r="DF17" s="255"/>
      <c r="DG17" s="255"/>
      <c r="DH17" s="255"/>
      <c r="DI17" s="255"/>
      <c r="DJ17" s="255"/>
      <c r="DK17" s="255"/>
    </row>
    <row r="18" spans="1:115" s="246" customFormat="1" ht="41.25" customHeight="1">
      <c r="A18" s="251"/>
      <c r="B18" s="251"/>
      <c r="C18" s="251"/>
      <c r="D18" s="330"/>
      <c r="E18" s="294"/>
      <c r="F18" s="330"/>
      <c r="G18" s="331"/>
      <c r="H18" s="245"/>
      <c r="I18" s="245"/>
      <c r="J18" s="332"/>
      <c r="K18" s="319"/>
      <c r="L18" s="325"/>
      <c r="M18" s="320"/>
      <c r="N18" s="327"/>
      <c r="O18" s="329"/>
      <c r="P18" s="255"/>
      <c r="Q18" s="255"/>
      <c r="R18" s="255"/>
      <c r="S18" s="255"/>
      <c r="T18" s="255"/>
      <c r="U18" s="255"/>
      <c r="V18" s="255"/>
      <c r="W18" s="255"/>
      <c r="X18" s="255"/>
      <c r="Y18" s="255"/>
      <c r="Z18" s="255"/>
      <c r="AA18" s="255"/>
      <c r="AB18" s="255"/>
      <c r="AC18" s="255"/>
      <c r="AD18" s="255"/>
      <c r="AE18" s="255"/>
      <c r="AF18" s="255"/>
      <c r="AG18" s="255"/>
      <c r="AH18" s="255"/>
      <c r="AI18" s="255"/>
      <c r="AJ18" s="255"/>
      <c r="AK18" s="255"/>
      <c r="AL18" s="255"/>
      <c r="AM18" s="255"/>
      <c r="AN18" s="255"/>
      <c r="AO18" s="255"/>
      <c r="AP18" s="255"/>
      <c r="AQ18" s="255"/>
      <c r="AR18" s="255"/>
      <c r="AS18" s="255"/>
      <c r="AT18" s="255"/>
      <c r="AU18" s="255"/>
      <c r="AV18" s="255"/>
      <c r="AW18" s="255"/>
      <c r="AX18" s="255"/>
      <c r="AY18" s="255"/>
      <c r="AZ18" s="255"/>
      <c r="BA18" s="255"/>
      <c r="BB18" s="255"/>
      <c r="BC18" s="255"/>
      <c r="BD18" s="255"/>
      <c r="BE18" s="255"/>
      <c r="BF18" s="255"/>
      <c r="BG18" s="255"/>
      <c r="BH18" s="255"/>
      <c r="BI18" s="255"/>
      <c r="BJ18" s="255"/>
      <c r="BK18" s="255"/>
      <c r="BL18" s="255"/>
      <c r="BM18" s="255"/>
      <c r="BN18" s="255"/>
      <c r="BO18" s="255"/>
      <c r="BP18" s="255"/>
      <c r="BQ18" s="255"/>
      <c r="BR18" s="255"/>
      <c r="BS18" s="255"/>
      <c r="BT18" s="255"/>
      <c r="BU18" s="255"/>
      <c r="BV18" s="255"/>
      <c r="BW18" s="255"/>
      <c r="BX18" s="255"/>
      <c r="BY18" s="255"/>
      <c r="BZ18" s="255"/>
      <c r="CA18" s="255"/>
      <c r="CB18" s="255"/>
      <c r="CC18" s="255"/>
      <c r="CD18" s="255"/>
      <c r="CE18" s="255"/>
      <c r="CF18" s="255"/>
      <c r="CG18" s="255"/>
      <c r="CH18" s="255"/>
      <c r="CI18" s="255"/>
      <c r="CJ18" s="255"/>
      <c r="CK18" s="255"/>
      <c r="CL18" s="255"/>
      <c r="CM18" s="255"/>
      <c r="CN18" s="255"/>
      <c r="CO18" s="255"/>
      <c r="CP18" s="255"/>
      <c r="CQ18" s="255"/>
      <c r="CR18" s="255"/>
      <c r="CS18" s="255"/>
      <c r="CT18" s="255"/>
      <c r="CU18" s="255"/>
      <c r="CV18" s="255"/>
      <c r="CW18" s="255"/>
      <c r="CX18" s="255"/>
      <c r="CY18" s="255"/>
      <c r="CZ18" s="255"/>
      <c r="DA18" s="255"/>
      <c r="DB18" s="255"/>
      <c r="DC18" s="255"/>
      <c r="DD18" s="255"/>
      <c r="DE18" s="255"/>
      <c r="DF18" s="255"/>
      <c r="DG18" s="255"/>
      <c r="DH18" s="255"/>
      <c r="DI18" s="255"/>
      <c r="DJ18" s="255"/>
      <c r="DK18" s="255"/>
    </row>
    <row r="19" spans="1:115" s="274" customFormat="1" ht="41.25" customHeight="1">
      <c r="A19" s="273"/>
      <c r="B19" s="273"/>
      <c r="C19" s="273"/>
      <c r="D19" s="330"/>
      <c r="E19" s="294"/>
      <c r="F19" s="330"/>
      <c r="G19" s="331"/>
      <c r="H19" s="245"/>
      <c r="I19" s="245"/>
      <c r="J19" s="332"/>
      <c r="K19" s="319"/>
      <c r="L19" s="325"/>
      <c r="M19" s="320"/>
      <c r="N19" s="328"/>
      <c r="O19" s="329"/>
      <c r="P19" s="255"/>
      <c r="Q19" s="255"/>
      <c r="R19" s="255"/>
      <c r="S19" s="255"/>
      <c r="T19" s="255"/>
      <c r="U19" s="255"/>
      <c r="V19" s="255"/>
      <c r="W19" s="255"/>
      <c r="X19" s="255"/>
      <c r="Y19" s="255"/>
      <c r="Z19" s="255"/>
      <c r="AA19" s="255"/>
      <c r="AB19" s="255"/>
      <c r="AC19" s="255"/>
      <c r="AD19" s="255"/>
      <c r="AE19" s="255"/>
      <c r="AF19" s="255"/>
      <c r="AG19" s="255"/>
      <c r="AH19" s="255"/>
      <c r="AI19" s="255"/>
      <c r="AJ19" s="255"/>
      <c r="AK19" s="255"/>
      <c r="AL19" s="255"/>
      <c r="AM19" s="255"/>
      <c r="AN19" s="255"/>
      <c r="AO19" s="255"/>
      <c r="AP19" s="255"/>
      <c r="AQ19" s="255"/>
      <c r="AR19" s="255"/>
      <c r="AS19" s="255"/>
      <c r="AT19" s="255"/>
      <c r="AU19" s="255"/>
      <c r="AV19" s="255"/>
      <c r="AW19" s="255"/>
      <c r="AX19" s="255"/>
      <c r="AY19" s="255"/>
      <c r="AZ19" s="255"/>
      <c r="BA19" s="255"/>
      <c r="BB19" s="255"/>
      <c r="BC19" s="255"/>
      <c r="BD19" s="255"/>
      <c r="BE19" s="255"/>
      <c r="BF19" s="255"/>
      <c r="BG19" s="255"/>
      <c r="BH19" s="255"/>
      <c r="BI19" s="255"/>
      <c r="BJ19" s="255"/>
      <c r="BK19" s="255"/>
      <c r="BL19" s="255"/>
      <c r="BM19" s="255"/>
      <c r="BN19" s="255"/>
      <c r="BO19" s="255"/>
      <c r="BP19" s="255"/>
      <c r="BQ19" s="255"/>
      <c r="BR19" s="255"/>
      <c r="BS19" s="255"/>
      <c r="BT19" s="255"/>
      <c r="BU19" s="255"/>
      <c r="BV19" s="255"/>
      <c r="BW19" s="255"/>
      <c r="BX19" s="255"/>
      <c r="BY19" s="255"/>
      <c r="BZ19" s="255"/>
      <c r="CA19" s="255"/>
      <c r="CB19" s="255"/>
      <c r="CC19" s="255"/>
      <c r="CD19" s="255"/>
      <c r="CE19" s="255"/>
      <c r="CF19" s="255"/>
      <c r="CG19" s="255"/>
      <c r="CH19" s="255"/>
      <c r="CI19" s="255"/>
      <c r="CJ19" s="255"/>
      <c r="CK19" s="255"/>
      <c r="CL19" s="255"/>
      <c r="CM19" s="255"/>
      <c r="CN19" s="255"/>
      <c r="CO19" s="255"/>
      <c r="CP19" s="255"/>
      <c r="CQ19" s="255"/>
      <c r="CR19" s="255"/>
      <c r="CS19" s="255"/>
      <c r="CT19" s="255"/>
      <c r="CU19" s="255"/>
      <c r="CV19" s="255"/>
      <c r="CW19" s="255"/>
      <c r="CX19" s="255"/>
      <c r="CY19" s="255"/>
      <c r="CZ19" s="255"/>
      <c r="DA19" s="255"/>
      <c r="DB19" s="255"/>
      <c r="DC19" s="255"/>
      <c r="DD19" s="255"/>
      <c r="DE19" s="255"/>
      <c r="DF19" s="255"/>
      <c r="DG19" s="255"/>
      <c r="DH19" s="255"/>
      <c r="DI19" s="255"/>
      <c r="DJ19" s="255"/>
      <c r="DK19" s="255"/>
    </row>
    <row r="20" spans="1:115" s="246" customFormat="1" ht="41.25" customHeight="1">
      <c r="A20" s="272"/>
      <c r="B20" s="272"/>
      <c r="C20" s="272"/>
      <c r="D20" s="330" t="s">
        <v>161</v>
      </c>
      <c r="E20" s="294"/>
      <c r="F20" s="330" t="s">
        <v>162</v>
      </c>
      <c r="G20" s="331" t="s">
        <v>209</v>
      </c>
      <c r="H20" s="245"/>
      <c r="I20" s="245"/>
      <c r="J20" s="332" t="s">
        <v>205</v>
      </c>
      <c r="K20" s="319">
        <v>44736</v>
      </c>
      <c r="L20" s="325">
        <f>K20+180</f>
        <v>44916</v>
      </c>
      <c r="M20" s="320">
        <f>L20+60</f>
        <v>44976</v>
      </c>
      <c r="N20" s="326">
        <v>189415.56</v>
      </c>
      <c r="O20" s="329">
        <v>0.01</v>
      </c>
      <c r="P20" s="255"/>
      <c r="Q20" s="255"/>
      <c r="R20" s="255"/>
      <c r="S20" s="255"/>
      <c r="T20" s="255"/>
      <c r="U20" s="255"/>
      <c r="V20" s="255"/>
      <c r="W20" s="255"/>
      <c r="X20" s="255"/>
      <c r="Y20" s="255"/>
      <c r="Z20" s="255"/>
      <c r="AA20" s="255"/>
      <c r="AB20" s="255"/>
      <c r="AC20" s="255"/>
      <c r="AD20" s="255"/>
      <c r="AE20" s="255"/>
      <c r="AF20" s="255"/>
      <c r="AG20" s="255"/>
      <c r="AH20" s="255"/>
      <c r="AI20" s="255"/>
      <c r="AJ20" s="255"/>
      <c r="AK20" s="255"/>
      <c r="AL20" s="255"/>
      <c r="AM20" s="255"/>
      <c r="AN20" s="255"/>
      <c r="AO20" s="255"/>
      <c r="AP20" s="255"/>
      <c r="AQ20" s="255"/>
      <c r="AR20" s="255"/>
      <c r="AS20" s="255"/>
      <c r="AT20" s="255"/>
      <c r="AU20" s="255"/>
      <c r="AV20" s="255"/>
      <c r="AW20" s="255"/>
      <c r="AX20" s="255"/>
      <c r="AY20" s="255"/>
      <c r="AZ20" s="255"/>
      <c r="BA20" s="255"/>
      <c r="BB20" s="255"/>
      <c r="BC20" s="255"/>
      <c r="BD20" s="255"/>
      <c r="BE20" s="255"/>
      <c r="BF20" s="255"/>
      <c r="BG20" s="255"/>
      <c r="BH20" s="255"/>
      <c r="BI20" s="255"/>
      <c r="BJ20" s="255"/>
      <c r="BK20" s="255"/>
      <c r="BL20" s="255"/>
      <c r="BM20" s="255"/>
      <c r="BN20" s="255"/>
      <c r="BO20" s="255"/>
      <c r="BP20" s="255"/>
      <c r="BQ20" s="255"/>
      <c r="BR20" s="255"/>
      <c r="BS20" s="255"/>
      <c r="BT20" s="255"/>
      <c r="BU20" s="255"/>
      <c r="BV20" s="255"/>
      <c r="BW20" s="255"/>
      <c r="BX20" s="255"/>
      <c r="BY20" s="255"/>
      <c r="BZ20" s="255"/>
      <c r="CA20" s="255"/>
      <c r="CB20" s="255"/>
      <c r="CC20" s="255"/>
      <c r="CD20" s="255"/>
      <c r="CE20" s="255"/>
      <c r="CF20" s="255"/>
      <c r="CG20" s="255"/>
      <c r="CH20" s="255"/>
      <c r="CI20" s="255"/>
      <c r="CJ20" s="255"/>
      <c r="CK20" s="255"/>
      <c r="CL20" s="255"/>
      <c r="CM20" s="255"/>
      <c r="CN20" s="255"/>
      <c r="CO20" s="255"/>
      <c r="CP20" s="255"/>
      <c r="CQ20" s="255"/>
      <c r="CR20" s="255"/>
      <c r="CS20" s="255"/>
      <c r="CT20" s="255"/>
      <c r="CU20" s="255"/>
      <c r="CV20" s="255"/>
      <c r="CW20" s="255"/>
      <c r="CX20" s="255"/>
      <c r="CY20" s="255"/>
      <c r="CZ20" s="255"/>
      <c r="DA20" s="255"/>
      <c r="DB20" s="255"/>
      <c r="DC20" s="255"/>
      <c r="DD20" s="255"/>
      <c r="DE20" s="255"/>
      <c r="DF20" s="255"/>
      <c r="DG20" s="255"/>
      <c r="DH20" s="255"/>
      <c r="DI20" s="255"/>
      <c r="DJ20" s="255"/>
      <c r="DK20" s="255"/>
    </row>
    <row r="21" spans="1:115" s="246" customFormat="1" ht="41.25" customHeight="1">
      <c r="A21" s="251"/>
      <c r="B21" s="251"/>
      <c r="C21" s="251"/>
      <c r="D21" s="330"/>
      <c r="E21" s="294"/>
      <c r="F21" s="330"/>
      <c r="G21" s="331"/>
      <c r="H21" s="245"/>
      <c r="I21" s="245"/>
      <c r="J21" s="332"/>
      <c r="K21" s="319"/>
      <c r="L21" s="325"/>
      <c r="M21" s="320"/>
      <c r="N21" s="327"/>
      <c r="O21" s="329"/>
      <c r="P21" s="255"/>
      <c r="Q21" s="255"/>
      <c r="R21" s="255"/>
      <c r="S21" s="255"/>
      <c r="T21" s="255"/>
      <c r="U21" s="255"/>
      <c r="V21" s="255"/>
      <c r="W21" s="255"/>
      <c r="X21" s="255"/>
      <c r="Y21" s="255"/>
      <c r="Z21" s="255"/>
      <c r="AA21" s="255"/>
      <c r="AB21" s="255"/>
      <c r="AC21" s="255"/>
      <c r="AD21" s="255"/>
      <c r="AE21" s="255"/>
      <c r="AF21" s="255"/>
      <c r="AG21" s="255"/>
      <c r="AH21" s="255"/>
      <c r="AI21" s="255"/>
      <c r="AJ21" s="255"/>
      <c r="AK21" s="255"/>
      <c r="AL21" s="255"/>
      <c r="AM21" s="255"/>
      <c r="AN21" s="255"/>
      <c r="AO21" s="255"/>
      <c r="AP21" s="255"/>
      <c r="AQ21" s="255"/>
      <c r="AR21" s="255"/>
      <c r="AS21" s="255"/>
      <c r="AT21" s="255"/>
      <c r="AU21" s="255"/>
      <c r="AV21" s="255"/>
      <c r="AW21" s="255"/>
      <c r="AX21" s="255"/>
      <c r="AY21" s="255"/>
      <c r="AZ21" s="255"/>
      <c r="BA21" s="255"/>
      <c r="BB21" s="255"/>
      <c r="BC21" s="255"/>
      <c r="BD21" s="255"/>
      <c r="BE21" s="255"/>
      <c r="BF21" s="255"/>
      <c r="BG21" s="255"/>
      <c r="BH21" s="255"/>
      <c r="BI21" s="255"/>
      <c r="BJ21" s="255"/>
      <c r="BK21" s="255"/>
      <c r="BL21" s="255"/>
      <c r="BM21" s="255"/>
      <c r="BN21" s="255"/>
      <c r="BO21" s="255"/>
      <c r="BP21" s="255"/>
      <c r="BQ21" s="255"/>
      <c r="BR21" s="255"/>
      <c r="BS21" s="255"/>
      <c r="BT21" s="255"/>
      <c r="BU21" s="255"/>
      <c r="BV21" s="255"/>
      <c r="BW21" s="255"/>
      <c r="BX21" s="255"/>
      <c r="BY21" s="255"/>
      <c r="BZ21" s="255"/>
      <c r="CA21" s="255"/>
      <c r="CB21" s="255"/>
      <c r="CC21" s="255"/>
      <c r="CD21" s="255"/>
      <c r="CE21" s="255"/>
      <c r="CF21" s="255"/>
      <c r="CG21" s="255"/>
      <c r="CH21" s="255"/>
      <c r="CI21" s="255"/>
      <c r="CJ21" s="255"/>
      <c r="CK21" s="255"/>
      <c r="CL21" s="255"/>
      <c r="CM21" s="255"/>
      <c r="CN21" s="255"/>
      <c r="CO21" s="255"/>
      <c r="CP21" s="255"/>
      <c r="CQ21" s="255"/>
      <c r="CR21" s="255"/>
      <c r="CS21" s="255"/>
      <c r="CT21" s="255"/>
      <c r="CU21" s="255"/>
      <c r="CV21" s="255"/>
      <c r="CW21" s="255"/>
      <c r="CX21" s="255"/>
      <c r="CY21" s="255"/>
      <c r="CZ21" s="255"/>
      <c r="DA21" s="255"/>
      <c r="DB21" s="255"/>
      <c r="DC21" s="255"/>
      <c r="DD21" s="255"/>
      <c r="DE21" s="255"/>
      <c r="DF21" s="255"/>
      <c r="DG21" s="255"/>
      <c r="DH21" s="255"/>
      <c r="DI21" s="255"/>
      <c r="DJ21" s="255"/>
      <c r="DK21" s="255"/>
    </row>
    <row r="22" spans="1:115" s="274" customFormat="1" ht="41.25" customHeight="1">
      <c r="A22" s="273"/>
      <c r="B22" s="273"/>
      <c r="C22" s="273"/>
      <c r="D22" s="330"/>
      <c r="E22" s="294"/>
      <c r="F22" s="330"/>
      <c r="G22" s="331"/>
      <c r="H22" s="245"/>
      <c r="I22" s="245"/>
      <c r="J22" s="332"/>
      <c r="K22" s="319"/>
      <c r="L22" s="325"/>
      <c r="M22" s="320"/>
      <c r="N22" s="328"/>
      <c r="O22" s="329"/>
      <c r="P22" s="255"/>
      <c r="Q22" s="255"/>
      <c r="R22" s="255"/>
      <c r="S22" s="255"/>
      <c r="T22" s="255"/>
      <c r="U22" s="255"/>
      <c r="V22" s="255"/>
      <c r="W22" s="255"/>
      <c r="X22" s="255"/>
      <c r="Y22" s="255"/>
      <c r="Z22" s="255"/>
      <c r="AA22" s="255"/>
      <c r="AB22" s="255"/>
      <c r="AC22" s="255"/>
      <c r="AD22" s="255"/>
      <c r="AE22" s="255"/>
      <c r="AF22" s="255"/>
      <c r="AG22" s="255"/>
      <c r="AH22" s="255"/>
      <c r="AI22" s="255"/>
      <c r="AJ22" s="255"/>
      <c r="AK22" s="255"/>
      <c r="AL22" s="255"/>
      <c r="AM22" s="255"/>
      <c r="AN22" s="255"/>
      <c r="AO22" s="255"/>
      <c r="AP22" s="255"/>
      <c r="AQ22" s="255"/>
      <c r="AR22" s="255"/>
      <c r="AS22" s="255"/>
      <c r="AT22" s="255"/>
      <c r="AU22" s="255"/>
      <c r="AV22" s="255"/>
      <c r="AW22" s="255"/>
      <c r="AX22" s="255"/>
      <c r="AY22" s="255"/>
      <c r="AZ22" s="255"/>
      <c r="BA22" s="255"/>
      <c r="BB22" s="255"/>
      <c r="BC22" s="255"/>
      <c r="BD22" s="255"/>
      <c r="BE22" s="255"/>
      <c r="BF22" s="255"/>
      <c r="BG22" s="255"/>
      <c r="BH22" s="255"/>
      <c r="BI22" s="255"/>
      <c r="BJ22" s="255"/>
      <c r="BK22" s="255"/>
      <c r="BL22" s="255"/>
      <c r="BM22" s="255"/>
      <c r="BN22" s="255"/>
      <c r="BO22" s="255"/>
      <c r="BP22" s="255"/>
      <c r="BQ22" s="255"/>
      <c r="BR22" s="255"/>
      <c r="BS22" s="255"/>
      <c r="BT22" s="255"/>
      <c r="BU22" s="255"/>
      <c r="BV22" s="255"/>
      <c r="BW22" s="255"/>
      <c r="BX22" s="255"/>
      <c r="BY22" s="255"/>
      <c r="BZ22" s="255"/>
      <c r="CA22" s="255"/>
      <c r="CB22" s="255"/>
      <c r="CC22" s="255"/>
      <c r="CD22" s="255"/>
      <c r="CE22" s="255"/>
      <c r="CF22" s="255"/>
      <c r="CG22" s="255"/>
      <c r="CH22" s="255"/>
      <c r="CI22" s="255"/>
      <c r="CJ22" s="255"/>
      <c r="CK22" s="255"/>
      <c r="CL22" s="255"/>
      <c r="CM22" s="255"/>
      <c r="CN22" s="255"/>
      <c r="CO22" s="255"/>
      <c r="CP22" s="255"/>
      <c r="CQ22" s="255"/>
      <c r="CR22" s="255"/>
      <c r="CS22" s="255"/>
      <c r="CT22" s="255"/>
      <c r="CU22" s="255"/>
      <c r="CV22" s="255"/>
      <c r="CW22" s="255"/>
      <c r="CX22" s="255"/>
      <c r="CY22" s="255"/>
      <c r="CZ22" s="255"/>
      <c r="DA22" s="255"/>
      <c r="DB22" s="255"/>
      <c r="DC22" s="255"/>
      <c r="DD22" s="255"/>
      <c r="DE22" s="255"/>
      <c r="DF22" s="255"/>
      <c r="DG22" s="255"/>
      <c r="DH22" s="255"/>
      <c r="DI22" s="255"/>
      <c r="DJ22" s="255"/>
      <c r="DK22" s="255"/>
    </row>
    <row r="23" spans="1:115" s="246" customFormat="1" ht="106.5" customHeight="1">
      <c r="A23" s="272"/>
      <c r="B23" s="272"/>
      <c r="C23" s="272"/>
      <c r="D23" s="294" t="s">
        <v>163</v>
      </c>
      <c r="E23" s="294"/>
      <c r="F23" s="294" t="s">
        <v>164</v>
      </c>
      <c r="G23" s="249" t="s">
        <v>194</v>
      </c>
      <c r="H23" s="245"/>
      <c r="I23" s="245"/>
      <c r="J23" s="285" t="s">
        <v>204</v>
      </c>
      <c r="K23" s="302">
        <v>44707</v>
      </c>
      <c r="L23" s="313">
        <f>K23+365</f>
        <v>45072</v>
      </c>
      <c r="M23" s="283">
        <f>L23+60</f>
        <v>45132</v>
      </c>
      <c r="N23" s="296">
        <v>316188.94</v>
      </c>
      <c r="O23" s="293">
        <v>0.05</v>
      </c>
      <c r="P23" s="255"/>
      <c r="Q23" s="255"/>
      <c r="R23" s="255"/>
      <c r="S23" s="255"/>
      <c r="T23" s="255"/>
      <c r="U23" s="255"/>
      <c r="V23" s="255"/>
      <c r="W23" s="255"/>
      <c r="X23" s="255"/>
      <c r="Y23" s="255"/>
      <c r="Z23" s="255"/>
      <c r="AA23" s="255"/>
      <c r="AB23" s="255"/>
      <c r="AC23" s="255"/>
      <c r="AD23" s="255"/>
      <c r="AE23" s="255"/>
      <c r="AF23" s="255"/>
      <c r="AG23" s="255"/>
      <c r="AH23" s="255"/>
      <c r="AI23" s="255"/>
      <c r="AJ23" s="255"/>
      <c r="AK23" s="255"/>
      <c r="AL23" s="255"/>
      <c r="AM23" s="255"/>
      <c r="AN23" s="255"/>
      <c r="AO23" s="255"/>
      <c r="AP23" s="255"/>
      <c r="AQ23" s="255"/>
      <c r="AR23" s="255"/>
      <c r="AS23" s="255"/>
      <c r="AT23" s="255"/>
      <c r="AU23" s="255"/>
      <c r="AV23" s="255"/>
      <c r="AW23" s="255"/>
      <c r="AX23" s="255"/>
      <c r="AY23" s="255"/>
      <c r="AZ23" s="255"/>
      <c r="BA23" s="255"/>
      <c r="BB23" s="255"/>
      <c r="BC23" s="255"/>
      <c r="BD23" s="255"/>
      <c r="BE23" s="255"/>
      <c r="BF23" s="255"/>
      <c r="BG23" s="255"/>
      <c r="BH23" s="255"/>
      <c r="BI23" s="255"/>
      <c r="BJ23" s="255"/>
      <c r="BK23" s="255"/>
      <c r="BL23" s="255"/>
      <c r="BM23" s="255"/>
      <c r="BN23" s="255"/>
      <c r="BO23" s="255"/>
      <c r="BP23" s="255"/>
      <c r="BQ23" s="255"/>
      <c r="BR23" s="255"/>
      <c r="BS23" s="255"/>
      <c r="BT23" s="255"/>
      <c r="BU23" s="255"/>
      <c r="BV23" s="255"/>
      <c r="BW23" s="255"/>
      <c r="BX23" s="255"/>
      <c r="BY23" s="255"/>
      <c r="BZ23" s="255"/>
      <c r="CA23" s="255"/>
      <c r="CB23" s="255"/>
      <c r="CC23" s="255"/>
      <c r="CD23" s="255"/>
      <c r="CE23" s="255"/>
      <c r="CF23" s="255"/>
      <c r="CG23" s="255"/>
      <c r="CH23" s="255"/>
      <c r="CI23" s="255"/>
      <c r="CJ23" s="255"/>
      <c r="CK23" s="255"/>
      <c r="CL23" s="255"/>
      <c r="CM23" s="255"/>
      <c r="CN23" s="255"/>
      <c r="CO23" s="255"/>
      <c r="CP23" s="255"/>
      <c r="CQ23" s="255"/>
      <c r="CR23" s="255"/>
      <c r="CS23" s="255"/>
      <c r="CT23" s="255"/>
      <c r="CU23" s="255"/>
      <c r="CV23" s="255"/>
      <c r="CW23" s="255"/>
      <c r="CX23" s="255"/>
      <c r="CY23" s="255"/>
      <c r="CZ23" s="255"/>
      <c r="DA23" s="255"/>
      <c r="DB23" s="255"/>
      <c r="DC23" s="255"/>
      <c r="DD23" s="255"/>
      <c r="DE23" s="255"/>
      <c r="DF23" s="255"/>
      <c r="DG23" s="255"/>
      <c r="DH23" s="255"/>
      <c r="DI23" s="255"/>
      <c r="DJ23" s="255"/>
      <c r="DK23" s="255"/>
    </row>
    <row r="24" spans="1:115" s="246" customFormat="1" ht="106.5" customHeight="1">
      <c r="A24" s="272"/>
      <c r="B24" s="272"/>
      <c r="C24" s="272"/>
      <c r="D24" s="294" t="s">
        <v>165</v>
      </c>
      <c r="E24" s="294"/>
      <c r="F24" s="294" t="s">
        <v>166</v>
      </c>
      <c r="G24" s="249" t="s">
        <v>167</v>
      </c>
      <c r="H24" s="245"/>
      <c r="I24" s="245"/>
      <c r="J24" s="285" t="s">
        <v>203</v>
      </c>
      <c r="K24" s="302">
        <v>44721</v>
      </c>
      <c r="L24" s="313">
        <f>K24+180</f>
        <v>44901</v>
      </c>
      <c r="M24" s="283">
        <f>L24+60</f>
        <v>44961</v>
      </c>
      <c r="N24" s="296">
        <v>308093.27</v>
      </c>
      <c r="O24" s="293">
        <v>0.05</v>
      </c>
      <c r="P24" s="255"/>
      <c r="Q24" s="255"/>
      <c r="R24" s="255"/>
      <c r="S24" s="255"/>
      <c r="T24" s="255"/>
      <c r="U24" s="255"/>
      <c r="V24" s="255"/>
      <c r="W24" s="255"/>
      <c r="X24" s="255"/>
      <c r="Y24" s="255"/>
      <c r="Z24" s="255"/>
      <c r="AA24" s="255"/>
      <c r="AB24" s="255"/>
      <c r="AC24" s="255"/>
      <c r="AD24" s="255"/>
      <c r="AE24" s="255"/>
      <c r="AF24" s="255"/>
      <c r="AG24" s="255"/>
      <c r="AH24" s="255"/>
      <c r="AI24" s="255"/>
      <c r="AJ24" s="255"/>
      <c r="AK24" s="255"/>
      <c r="AL24" s="255"/>
      <c r="AM24" s="255"/>
      <c r="AN24" s="255"/>
      <c r="AO24" s="255"/>
      <c r="AP24" s="255"/>
      <c r="AQ24" s="255"/>
      <c r="AR24" s="255"/>
      <c r="AS24" s="255"/>
      <c r="AT24" s="255"/>
      <c r="AU24" s="255"/>
      <c r="AV24" s="255"/>
      <c r="AW24" s="255"/>
      <c r="AX24" s="255"/>
      <c r="AY24" s="255"/>
      <c r="AZ24" s="255"/>
      <c r="BA24" s="255"/>
      <c r="BB24" s="255"/>
      <c r="BC24" s="255"/>
      <c r="BD24" s="255"/>
      <c r="BE24" s="255"/>
      <c r="BF24" s="255"/>
      <c r="BG24" s="255"/>
      <c r="BH24" s="255"/>
      <c r="BI24" s="255"/>
      <c r="BJ24" s="255"/>
      <c r="BK24" s="255"/>
      <c r="BL24" s="255"/>
      <c r="BM24" s="255"/>
      <c r="BN24" s="255"/>
      <c r="BO24" s="255"/>
      <c r="BP24" s="255"/>
      <c r="BQ24" s="255"/>
      <c r="BR24" s="255"/>
      <c r="BS24" s="255"/>
      <c r="BT24" s="255"/>
      <c r="BU24" s="255"/>
      <c r="BV24" s="255"/>
      <c r="BW24" s="255"/>
      <c r="BX24" s="255"/>
      <c r="BY24" s="255"/>
      <c r="BZ24" s="255"/>
      <c r="CA24" s="255"/>
      <c r="CB24" s="255"/>
      <c r="CC24" s="255"/>
      <c r="CD24" s="255"/>
      <c r="CE24" s="255"/>
      <c r="CF24" s="255"/>
      <c r="CG24" s="255"/>
      <c r="CH24" s="255"/>
      <c r="CI24" s="255"/>
      <c r="CJ24" s="255"/>
      <c r="CK24" s="255"/>
      <c r="CL24" s="255"/>
      <c r="CM24" s="255"/>
      <c r="CN24" s="255"/>
      <c r="CO24" s="255"/>
      <c r="CP24" s="255"/>
      <c r="CQ24" s="255"/>
      <c r="CR24" s="255"/>
      <c r="CS24" s="255"/>
      <c r="CT24" s="255"/>
      <c r="CU24" s="255"/>
      <c r="CV24" s="255"/>
      <c r="CW24" s="255"/>
      <c r="CX24" s="255"/>
      <c r="CY24" s="255"/>
      <c r="CZ24" s="255"/>
      <c r="DA24" s="255"/>
      <c r="DB24" s="255"/>
      <c r="DC24" s="255"/>
      <c r="DD24" s="255"/>
      <c r="DE24" s="255"/>
      <c r="DF24" s="255"/>
      <c r="DG24" s="255"/>
      <c r="DH24" s="255"/>
      <c r="DI24" s="255"/>
      <c r="DJ24" s="255"/>
      <c r="DK24" s="255"/>
    </row>
    <row r="25" spans="1:115" s="246" customFormat="1" ht="86.25" customHeight="1">
      <c r="A25" s="275"/>
      <c r="B25" s="275"/>
      <c r="C25" s="281"/>
      <c r="D25" s="286" t="s">
        <v>168</v>
      </c>
      <c r="E25" s="286"/>
      <c r="F25" s="285" t="s">
        <v>169</v>
      </c>
      <c r="G25" s="249" t="s">
        <v>195</v>
      </c>
      <c r="H25" s="286"/>
      <c r="I25" s="287"/>
      <c r="J25" s="285" t="s">
        <v>144</v>
      </c>
      <c r="K25" s="291">
        <v>44683</v>
      </c>
      <c r="L25" s="302">
        <f>K25+180+63</f>
        <v>44926</v>
      </c>
      <c r="M25" s="283">
        <f>L25+60</f>
        <v>44986</v>
      </c>
      <c r="N25" s="298">
        <v>1531278.41</v>
      </c>
      <c r="O25" s="288">
        <v>0.1</v>
      </c>
      <c r="P25" s="255"/>
      <c r="Q25" s="255"/>
      <c r="R25" s="255"/>
      <c r="S25" s="255"/>
      <c r="T25" s="255"/>
      <c r="U25" s="255"/>
      <c r="V25" s="255"/>
      <c r="W25" s="255"/>
      <c r="X25" s="255"/>
      <c r="Y25" s="255"/>
      <c r="Z25" s="255"/>
      <c r="AA25" s="255"/>
      <c r="AB25" s="255"/>
      <c r="AC25" s="255"/>
      <c r="AD25" s="255"/>
      <c r="AE25" s="255"/>
      <c r="AF25" s="255"/>
      <c r="AG25" s="255"/>
      <c r="AH25" s="255"/>
      <c r="AI25" s="255"/>
      <c r="AJ25" s="255"/>
      <c r="AK25" s="255"/>
      <c r="AL25" s="255"/>
      <c r="AM25" s="255"/>
      <c r="AN25" s="255"/>
      <c r="AO25" s="255"/>
      <c r="AP25" s="255"/>
      <c r="AQ25" s="255"/>
      <c r="AR25" s="255"/>
      <c r="AS25" s="255"/>
      <c r="AT25" s="255"/>
      <c r="AU25" s="255"/>
      <c r="AV25" s="255"/>
      <c r="AW25" s="255"/>
      <c r="AX25" s="255"/>
      <c r="AY25" s="255"/>
      <c r="AZ25" s="255"/>
      <c r="BA25" s="255"/>
      <c r="BB25" s="255"/>
      <c r="BC25" s="255"/>
      <c r="BD25" s="255"/>
      <c r="BE25" s="255"/>
      <c r="BF25" s="255"/>
      <c r="BG25" s="255"/>
      <c r="BH25" s="255"/>
      <c r="BI25" s="255"/>
      <c r="BJ25" s="255"/>
      <c r="BK25" s="255"/>
      <c r="BL25" s="255"/>
      <c r="BM25" s="255"/>
      <c r="BN25" s="255"/>
      <c r="BO25" s="255"/>
      <c r="BP25" s="255"/>
      <c r="BQ25" s="255"/>
      <c r="BR25" s="255"/>
      <c r="BS25" s="255"/>
      <c r="BT25" s="255"/>
      <c r="BU25" s="255"/>
      <c r="BV25" s="255"/>
      <c r="BW25" s="255"/>
      <c r="BX25" s="255"/>
      <c r="BY25" s="255"/>
      <c r="BZ25" s="255"/>
      <c r="CA25" s="255"/>
      <c r="CB25" s="255"/>
      <c r="CC25" s="255"/>
      <c r="CD25" s="255"/>
      <c r="CE25" s="255"/>
      <c r="CF25" s="255"/>
      <c r="CG25" s="255"/>
      <c r="CH25" s="255"/>
      <c r="CI25" s="255"/>
      <c r="CJ25" s="255"/>
      <c r="CK25" s="255"/>
      <c r="CL25" s="255"/>
      <c r="CM25" s="255"/>
      <c r="CN25" s="255"/>
      <c r="CO25" s="255"/>
      <c r="CP25" s="255"/>
      <c r="CQ25" s="255"/>
      <c r="CR25" s="255"/>
      <c r="CS25" s="255"/>
      <c r="CT25" s="255"/>
      <c r="CU25" s="255"/>
      <c r="CV25" s="255"/>
      <c r="CW25" s="255"/>
      <c r="CX25" s="255"/>
      <c r="CY25" s="255"/>
      <c r="CZ25" s="255"/>
      <c r="DA25" s="255"/>
      <c r="DB25" s="255"/>
      <c r="DC25" s="255"/>
      <c r="DD25" s="255"/>
      <c r="DE25" s="255"/>
      <c r="DF25" s="255"/>
      <c r="DG25" s="255"/>
      <c r="DH25" s="255"/>
      <c r="DI25" s="255"/>
      <c r="DJ25" s="255"/>
      <c r="DK25" s="255"/>
    </row>
    <row r="26" spans="1:115" s="256" customFormat="1" ht="45.75" customHeight="1">
      <c r="A26" s="321"/>
      <c r="B26" s="321"/>
      <c r="C26" s="322" t="s">
        <v>48</v>
      </c>
      <c r="D26" s="321" t="s">
        <v>170</v>
      </c>
      <c r="E26" s="286"/>
      <c r="F26" s="323" t="s">
        <v>171</v>
      </c>
      <c r="G26" s="324" t="s">
        <v>196</v>
      </c>
      <c r="H26" s="286" t="s">
        <v>11</v>
      </c>
      <c r="I26" s="287">
        <f>I27+I28</f>
        <v>908941.98</v>
      </c>
      <c r="J26" s="317" t="s">
        <v>172</v>
      </c>
      <c r="K26" s="318">
        <v>44734</v>
      </c>
      <c r="L26" s="319">
        <f>K26+180</f>
        <v>44914</v>
      </c>
      <c r="M26" s="320">
        <f>L26+60</f>
        <v>44974</v>
      </c>
      <c r="N26" s="315">
        <v>260644.67</v>
      </c>
      <c r="O26" s="314">
        <v>0.01</v>
      </c>
      <c r="P26" s="255"/>
      <c r="Q26" s="255"/>
      <c r="R26" s="255"/>
      <c r="S26" s="255"/>
      <c r="T26" s="255"/>
      <c r="U26" s="255"/>
      <c r="V26" s="255"/>
      <c r="W26" s="255"/>
      <c r="X26" s="255"/>
      <c r="Y26" s="255"/>
      <c r="Z26" s="255"/>
      <c r="AA26" s="255"/>
      <c r="AB26" s="255"/>
      <c r="AC26" s="255"/>
      <c r="AD26" s="255"/>
      <c r="AE26" s="255"/>
      <c r="AF26" s="255"/>
      <c r="AG26" s="255"/>
      <c r="AH26" s="255"/>
      <c r="AI26" s="255"/>
      <c r="AJ26" s="255"/>
      <c r="AK26" s="255"/>
      <c r="AL26" s="255"/>
      <c r="AM26" s="255"/>
      <c r="AN26" s="255"/>
      <c r="AO26" s="255"/>
      <c r="AP26" s="255"/>
      <c r="AQ26" s="255"/>
      <c r="AR26" s="255"/>
      <c r="AS26" s="255"/>
      <c r="AT26" s="255"/>
      <c r="AU26" s="255"/>
      <c r="AV26" s="255"/>
      <c r="AW26" s="255"/>
      <c r="AX26" s="255"/>
      <c r="AY26" s="255"/>
      <c r="AZ26" s="255"/>
      <c r="BA26" s="255"/>
      <c r="BB26" s="255"/>
      <c r="BC26" s="255"/>
      <c r="BD26" s="255"/>
      <c r="BE26" s="255"/>
      <c r="BF26" s="255"/>
      <c r="BG26" s="255"/>
      <c r="BH26" s="255"/>
      <c r="BI26" s="255"/>
      <c r="BJ26" s="255"/>
      <c r="BK26" s="255"/>
      <c r="BL26" s="255"/>
      <c r="BM26" s="255"/>
      <c r="BN26" s="255"/>
      <c r="BO26" s="255"/>
      <c r="BP26" s="255"/>
      <c r="BQ26" s="255"/>
      <c r="BR26" s="255"/>
      <c r="BS26" s="255"/>
      <c r="BT26" s="255"/>
      <c r="BU26" s="255"/>
      <c r="BV26" s="255"/>
      <c r="BW26" s="255"/>
      <c r="BX26" s="255"/>
      <c r="BY26" s="255"/>
      <c r="BZ26" s="255"/>
      <c r="CA26" s="255"/>
      <c r="CB26" s="255"/>
      <c r="CC26" s="255"/>
      <c r="CD26" s="255"/>
      <c r="CE26" s="255"/>
      <c r="CF26" s="255"/>
      <c r="CG26" s="255"/>
      <c r="CH26" s="255"/>
      <c r="CI26" s="255"/>
      <c r="CJ26" s="255"/>
      <c r="CK26" s="255"/>
      <c r="CL26" s="255"/>
      <c r="CM26" s="255"/>
      <c r="CN26" s="255"/>
      <c r="CO26" s="255"/>
      <c r="CP26" s="255"/>
      <c r="CQ26" s="255"/>
      <c r="CR26" s="255"/>
      <c r="CS26" s="255"/>
      <c r="CT26" s="255"/>
      <c r="CU26" s="255"/>
      <c r="CV26" s="255"/>
      <c r="CW26" s="255"/>
      <c r="CX26" s="255"/>
      <c r="CY26" s="255"/>
      <c r="CZ26" s="255"/>
      <c r="DA26" s="255"/>
      <c r="DB26" s="255"/>
      <c r="DC26" s="255"/>
      <c r="DD26" s="255"/>
      <c r="DE26" s="255"/>
      <c r="DF26" s="255"/>
      <c r="DG26" s="255"/>
      <c r="DH26" s="255"/>
      <c r="DI26" s="255"/>
      <c r="DJ26" s="255"/>
      <c r="DK26" s="255"/>
    </row>
    <row r="27" spans="1:115" s="256" customFormat="1" ht="45.75" customHeight="1">
      <c r="A27" s="321"/>
      <c r="B27" s="321"/>
      <c r="C27" s="322"/>
      <c r="D27" s="321"/>
      <c r="E27" s="286"/>
      <c r="F27" s="323"/>
      <c r="G27" s="324"/>
      <c r="H27" s="286" t="s">
        <v>8</v>
      </c>
      <c r="I27" s="304">
        <v>158941.98000000001</v>
      </c>
      <c r="J27" s="317"/>
      <c r="K27" s="318"/>
      <c r="L27" s="319"/>
      <c r="M27" s="320"/>
      <c r="N27" s="315"/>
      <c r="O27" s="314"/>
      <c r="P27" s="255"/>
      <c r="Q27" s="255"/>
      <c r="R27" s="255"/>
      <c r="S27" s="255"/>
      <c r="T27" s="255"/>
      <c r="U27" s="255"/>
      <c r="V27" s="255"/>
      <c r="W27" s="255"/>
      <c r="X27" s="255"/>
      <c r="Y27" s="255"/>
      <c r="Z27" s="255"/>
      <c r="AA27" s="255"/>
      <c r="AB27" s="255"/>
      <c r="AC27" s="255"/>
      <c r="AD27" s="255"/>
      <c r="AE27" s="255"/>
      <c r="AF27" s="255"/>
      <c r="AG27" s="255"/>
      <c r="AH27" s="255"/>
      <c r="AI27" s="255"/>
      <c r="AJ27" s="255"/>
      <c r="AK27" s="255"/>
      <c r="AL27" s="255"/>
      <c r="AM27" s="255"/>
      <c r="AN27" s="255"/>
      <c r="AO27" s="255"/>
      <c r="AP27" s="255"/>
      <c r="AQ27" s="255"/>
      <c r="AR27" s="255"/>
      <c r="AS27" s="255"/>
      <c r="AT27" s="255"/>
      <c r="AU27" s="255"/>
      <c r="AV27" s="255"/>
      <c r="AW27" s="255"/>
      <c r="AX27" s="255"/>
      <c r="AY27" s="255"/>
      <c r="AZ27" s="255"/>
      <c r="BA27" s="255"/>
      <c r="BB27" s="255"/>
      <c r="BC27" s="255"/>
      <c r="BD27" s="255"/>
      <c r="BE27" s="255"/>
      <c r="BF27" s="255"/>
      <c r="BG27" s="255"/>
      <c r="BH27" s="255"/>
      <c r="BI27" s="255"/>
      <c r="BJ27" s="255"/>
      <c r="BK27" s="255"/>
      <c r="BL27" s="255"/>
      <c r="BM27" s="255"/>
      <c r="BN27" s="255"/>
      <c r="BO27" s="255"/>
      <c r="BP27" s="255"/>
      <c r="BQ27" s="255"/>
      <c r="BR27" s="255"/>
      <c r="BS27" s="255"/>
      <c r="BT27" s="255"/>
      <c r="BU27" s="255"/>
      <c r="BV27" s="255"/>
      <c r="BW27" s="255"/>
      <c r="BX27" s="255"/>
      <c r="BY27" s="255"/>
      <c r="BZ27" s="255"/>
      <c r="CA27" s="255"/>
      <c r="CB27" s="255"/>
      <c r="CC27" s="255"/>
      <c r="CD27" s="255"/>
      <c r="CE27" s="255"/>
      <c r="CF27" s="255"/>
      <c r="CG27" s="255"/>
      <c r="CH27" s="255"/>
      <c r="CI27" s="255"/>
      <c r="CJ27" s="255"/>
      <c r="CK27" s="255"/>
      <c r="CL27" s="255"/>
      <c r="CM27" s="255"/>
      <c r="CN27" s="255"/>
      <c r="CO27" s="255"/>
      <c r="CP27" s="255"/>
      <c r="CQ27" s="255"/>
      <c r="CR27" s="255"/>
      <c r="CS27" s="255"/>
      <c r="CT27" s="255"/>
      <c r="CU27" s="255"/>
      <c r="CV27" s="255"/>
      <c r="CW27" s="255"/>
      <c r="CX27" s="255"/>
      <c r="CY27" s="255"/>
      <c r="CZ27" s="255"/>
      <c r="DA27" s="255"/>
      <c r="DB27" s="255"/>
      <c r="DC27" s="255"/>
      <c r="DD27" s="255"/>
      <c r="DE27" s="255"/>
      <c r="DF27" s="255"/>
      <c r="DG27" s="255"/>
      <c r="DH27" s="255"/>
      <c r="DI27" s="255"/>
      <c r="DJ27" s="255"/>
      <c r="DK27" s="255"/>
    </row>
    <row r="28" spans="1:115" s="256" customFormat="1" ht="45.75" customHeight="1">
      <c r="A28" s="321"/>
      <c r="B28" s="321"/>
      <c r="C28" s="322"/>
      <c r="D28" s="321"/>
      <c r="E28" s="286"/>
      <c r="F28" s="323"/>
      <c r="G28" s="324"/>
      <c r="H28" s="286" t="s">
        <v>9</v>
      </c>
      <c r="I28" s="304">
        <v>750000</v>
      </c>
      <c r="J28" s="317"/>
      <c r="K28" s="318"/>
      <c r="L28" s="319"/>
      <c r="M28" s="320"/>
      <c r="N28" s="315"/>
      <c r="O28" s="314"/>
      <c r="P28" s="255"/>
      <c r="Q28" s="255"/>
      <c r="R28" s="255"/>
      <c r="S28" s="255"/>
      <c r="T28" s="255"/>
      <c r="U28" s="255"/>
      <c r="V28" s="255"/>
      <c r="W28" s="255"/>
      <c r="X28" s="255"/>
      <c r="Y28" s="255"/>
      <c r="Z28" s="255"/>
      <c r="AA28" s="255"/>
      <c r="AB28" s="255"/>
      <c r="AC28" s="255"/>
      <c r="AD28" s="255"/>
      <c r="AE28" s="255"/>
      <c r="AF28" s="255"/>
      <c r="AG28" s="255"/>
      <c r="AH28" s="255"/>
      <c r="AI28" s="255"/>
      <c r="AJ28" s="255"/>
      <c r="AK28" s="255"/>
      <c r="AL28" s="255"/>
      <c r="AM28" s="255"/>
      <c r="AN28" s="255"/>
      <c r="AO28" s="255"/>
      <c r="AP28" s="255"/>
      <c r="AQ28" s="255"/>
      <c r="AR28" s="255"/>
      <c r="AS28" s="255"/>
      <c r="AT28" s="255"/>
      <c r="AU28" s="255"/>
      <c r="AV28" s="255"/>
      <c r="AW28" s="255"/>
      <c r="AX28" s="255"/>
      <c r="AY28" s="255"/>
      <c r="AZ28" s="255"/>
      <c r="BA28" s="255"/>
      <c r="BB28" s="255"/>
      <c r="BC28" s="255"/>
      <c r="BD28" s="255"/>
      <c r="BE28" s="255"/>
      <c r="BF28" s="255"/>
      <c r="BG28" s="255"/>
      <c r="BH28" s="255"/>
      <c r="BI28" s="255"/>
      <c r="BJ28" s="255"/>
      <c r="BK28" s="255"/>
      <c r="BL28" s="255"/>
      <c r="BM28" s="255"/>
      <c r="BN28" s="255"/>
      <c r="BO28" s="255"/>
      <c r="BP28" s="255"/>
      <c r="BQ28" s="255"/>
      <c r="BR28" s="255"/>
      <c r="BS28" s="255"/>
      <c r="BT28" s="255"/>
      <c r="BU28" s="255"/>
      <c r="BV28" s="255"/>
      <c r="BW28" s="255"/>
      <c r="BX28" s="255"/>
      <c r="BY28" s="255"/>
      <c r="BZ28" s="255"/>
      <c r="CA28" s="255"/>
      <c r="CB28" s="255"/>
      <c r="CC28" s="255"/>
      <c r="CD28" s="255"/>
      <c r="CE28" s="255"/>
      <c r="CF28" s="255"/>
      <c r="CG28" s="255"/>
      <c r="CH28" s="255"/>
      <c r="CI28" s="255"/>
      <c r="CJ28" s="255"/>
      <c r="CK28" s="255"/>
      <c r="CL28" s="255"/>
      <c r="CM28" s="255"/>
      <c r="CN28" s="255"/>
      <c r="CO28" s="255"/>
      <c r="CP28" s="255"/>
      <c r="CQ28" s="255"/>
      <c r="CR28" s="255"/>
      <c r="CS28" s="255"/>
      <c r="CT28" s="255"/>
      <c r="CU28" s="255"/>
      <c r="CV28" s="255"/>
      <c r="CW28" s="255"/>
      <c r="CX28" s="255"/>
      <c r="CY28" s="255"/>
      <c r="CZ28" s="255"/>
      <c r="DA28" s="255"/>
      <c r="DB28" s="255"/>
      <c r="DC28" s="255"/>
      <c r="DD28" s="255"/>
      <c r="DE28" s="255"/>
      <c r="DF28" s="255"/>
      <c r="DG28" s="255"/>
      <c r="DH28" s="255"/>
      <c r="DI28" s="255"/>
      <c r="DJ28" s="255"/>
      <c r="DK28" s="255"/>
    </row>
    <row r="29" spans="1:115" s="256" customFormat="1" ht="45.75" customHeight="1">
      <c r="A29" s="321"/>
      <c r="B29" s="321"/>
      <c r="C29" s="322"/>
      <c r="D29" s="321" t="s">
        <v>173</v>
      </c>
      <c r="E29" s="286"/>
      <c r="F29" s="323" t="s">
        <v>169</v>
      </c>
      <c r="G29" s="324" t="s">
        <v>197</v>
      </c>
      <c r="H29" s="286"/>
      <c r="I29" s="287"/>
      <c r="J29" s="317" t="s">
        <v>144</v>
      </c>
      <c r="K29" s="318">
        <v>44733</v>
      </c>
      <c r="L29" s="319">
        <f>K29+180+62</f>
        <v>44975</v>
      </c>
      <c r="M29" s="320">
        <f>L29+60</f>
        <v>45035</v>
      </c>
      <c r="N29" s="315">
        <v>530679.47</v>
      </c>
      <c r="O29" s="314">
        <v>0.01</v>
      </c>
      <c r="P29" s="255"/>
      <c r="Q29" s="255"/>
      <c r="R29" s="255"/>
      <c r="S29" s="255"/>
      <c r="T29" s="255"/>
      <c r="U29" s="255"/>
      <c r="V29" s="255"/>
      <c r="W29" s="255"/>
      <c r="X29" s="255"/>
      <c r="Y29" s="255"/>
      <c r="Z29" s="255"/>
      <c r="AA29" s="255"/>
      <c r="AB29" s="255"/>
      <c r="AC29" s="255"/>
      <c r="AD29" s="255"/>
      <c r="AE29" s="255"/>
      <c r="AF29" s="255"/>
      <c r="AG29" s="255"/>
      <c r="AH29" s="255"/>
      <c r="AI29" s="255"/>
      <c r="AJ29" s="255"/>
      <c r="AK29" s="255"/>
      <c r="AL29" s="255"/>
      <c r="AM29" s="255"/>
      <c r="AN29" s="255"/>
      <c r="AO29" s="255"/>
      <c r="AP29" s="255"/>
      <c r="AQ29" s="255"/>
      <c r="AR29" s="255"/>
      <c r="AS29" s="255"/>
      <c r="AT29" s="255"/>
      <c r="AU29" s="255"/>
      <c r="AV29" s="255"/>
      <c r="AW29" s="255"/>
      <c r="AX29" s="255"/>
      <c r="AY29" s="255"/>
      <c r="AZ29" s="255"/>
      <c r="BA29" s="255"/>
      <c r="BB29" s="255"/>
      <c r="BC29" s="255"/>
      <c r="BD29" s="255"/>
      <c r="BE29" s="255"/>
      <c r="BF29" s="255"/>
      <c r="BG29" s="255"/>
      <c r="BH29" s="255"/>
      <c r="BI29" s="255"/>
      <c r="BJ29" s="255"/>
      <c r="BK29" s="255"/>
      <c r="BL29" s="255"/>
      <c r="BM29" s="255"/>
      <c r="BN29" s="255"/>
      <c r="BO29" s="255"/>
      <c r="BP29" s="255"/>
      <c r="BQ29" s="255"/>
      <c r="BR29" s="255"/>
      <c r="BS29" s="255"/>
      <c r="BT29" s="255"/>
      <c r="BU29" s="255"/>
      <c r="BV29" s="255"/>
      <c r="BW29" s="255"/>
      <c r="BX29" s="255"/>
      <c r="BY29" s="255"/>
      <c r="BZ29" s="255"/>
      <c r="CA29" s="255"/>
      <c r="CB29" s="255"/>
      <c r="CC29" s="255"/>
      <c r="CD29" s="255"/>
      <c r="CE29" s="255"/>
      <c r="CF29" s="255"/>
      <c r="CG29" s="255"/>
      <c r="CH29" s="255"/>
      <c r="CI29" s="255"/>
      <c r="CJ29" s="255"/>
      <c r="CK29" s="255"/>
      <c r="CL29" s="255"/>
      <c r="CM29" s="255"/>
      <c r="CN29" s="255"/>
      <c r="CO29" s="255"/>
      <c r="CP29" s="255"/>
      <c r="CQ29" s="255"/>
      <c r="CR29" s="255"/>
      <c r="CS29" s="255"/>
      <c r="CT29" s="255"/>
      <c r="CU29" s="255"/>
      <c r="CV29" s="255"/>
      <c r="CW29" s="255"/>
      <c r="CX29" s="255"/>
      <c r="CY29" s="255"/>
      <c r="CZ29" s="255"/>
      <c r="DA29" s="255"/>
      <c r="DB29" s="255"/>
      <c r="DC29" s="255"/>
      <c r="DD29" s="255"/>
      <c r="DE29" s="255"/>
      <c r="DF29" s="255"/>
      <c r="DG29" s="255"/>
      <c r="DH29" s="255"/>
      <c r="DI29" s="255"/>
      <c r="DJ29" s="255"/>
      <c r="DK29" s="255"/>
    </row>
    <row r="30" spans="1:115" s="256" customFormat="1" ht="45.75" customHeight="1">
      <c r="A30" s="321"/>
      <c r="B30" s="321"/>
      <c r="C30" s="322"/>
      <c r="D30" s="321"/>
      <c r="E30" s="286"/>
      <c r="F30" s="323"/>
      <c r="G30" s="324"/>
      <c r="H30" s="286"/>
      <c r="I30" s="304"/>
      <c r="J30" s="317"/>
      <c r="K30" s="318"/>
      <c r="L30" s="319"/>
      <c r="M30" s="320"/>
      <c r="N30" s="315"/>
      <c r="O30" s="314"/>
      <c r="P30" s="255"/>
      <c r="Q30" s="255"/>
      <c r="R30" s="255"/>
      <c r="S30" s="255"/>
      <c r="T30" s="255"/>
      <c r="U30" s="255"/>
      <c r="V30" s="255"/>
      <c r="W30" s="255"/>
      <c r="X30" s="255"/>
      <c r="Y30" s="255"/>
      <c r="Z30" s="255"/>
      <c r="AA30" s="255"/>
      <c r="AB30" s="255"/>
      <c r="AC30" s="255"/>
      <c r="AD30" s="255"/>
      <c r="AE30" s="255"/>
      <c r="AF30" s="255"/>
      <c r="AG30" s="255"/>
      <c r="AH30" s="255"/>
      <c r="AI30" s="255"/>
      <c r="AJ30" s="255"/>
      <c r="AK30" s="255"/>
      <c r="AL30" s="255"/>
      <c r="AM30" s="255"/>
      <c r="AN30" s="255"/>
      <c r="AO30" s="255"/>
      <c r="AP30" s="255"/>
      <c r="AQ30" s="255"/>
      <c r="AR30" s="255"/>
      <c r="AS30" s="255"/>
      <c r="AT30" s="255"/>
      <c r="AU30" s="255"/>
      <c r="AV30" s="255"/>
      <c r="AW30" s="255"/>
      <c r="AX30" s="255"/>
      <c r="AY30" s="255"/>
      <c r="AZ30" s="255"/>
      <c r="BA30" s="255"/>
      <c r="BB30" s="255"/>
      <c r="BC30" s="255"/>
      <c r="BD30" s="255"/>
      <c r="BE30" s="255"/>
      <c r="BF30" s="255"/>
      <c r="BG30" s="255"/>
      <c r="BH30" s="255"/>
      <c r="BI30" s="255"/>
      <c r="BJ30" s="255"/>
      <c r="BK30" s="255"/>
      <c r="BL30" s="255"/>
      <c r="BM30" s="255"/>
      <c r="BN30" s="255"/>
      <c r="BO30" s="255"/>
      <c r="BP30" s="255"/>
      <c r="BQ30" s="255"/>
      <c r="BR30" s="255"/>
      <c r="BS30" s="255"/>
      <c r="BT30" s="255"/>
      <c r="BU30" s="255"/>
      <c r="BV30" s="255"/>
      <c r="BW30" s="255"/>
      <c r="BX30" s="255"/>
      <c r="BY30" s="255"/>
      <c r="BZ30" s="255"/>
      <c r="CA30" s="255"/>
      <c r="CB30" s="255"/>
      <c r="CC30" s="255"/>
      <c r="CD30" s="255"/>
      <c r="CE30" s="255"/>
      <c r="CF30" s="255"/>
      <c r="CG30" s="255"/>
      <c r="CH30" s="255"/>
      <c r="CI30" s="255"/>
      <c r="CJ30" s="255"/>
      <c r="CK30" s="255"/>
      <c r="CL30" s="255"/>
      <c r="CM30" s="255"/>
      <c r="CN30" s="255"/>
      <c r="CO30" s="255"/>
      <c r="CP30" s="255"/>
      <c r="CQ30" s="255"/>
      <c r="CR30" s="255"/>
      <c r="CS30" s="255"/>
      <c r="CT30" s="255"/>
      <c r="CU30" s="255"/>
      <c r="CV30" s="255"/>
      <c r="CW30" s="255"/>
      <c r="CX30" s="255"/>
      <c r="CY30" s="255"/>
      <c r="CZ30" s="255"/>
      <c r="DA30" s="255"/>
      <c r="DB30" s="255"/>
      <c r="DC30" s="255"/>
      <c r="DD30" s="255"/>
      <c r="DE30" s="255"/>
      <c r="DF30" s="255"/>
      <c r="DG30" s="255"/>
      <c r="DH30" s="255"/>
      <c r="DI30" s="255"/>
      <c r="DJ30" s="255"/>
      <c r="DK30" s="255"/>
    </row>
    <row r="31" spans="1:115" s="256" customFormat="1" ht="45.75" customHeight="1">
      <c r="A31" s="321"/>
      <c r="B31" s="321"/>
      <c r="C31" s="322"/>
      <c r="D31" s="321" t="s">
        <v>174</v>
      </c>
      <c r="E31" s="286"/>
      <c r="F31" s="323" t="s">
        <v>175</v>
      </c>
      <c r="G31" s="324" t="s">
        <v>198</v>
      </c>
      <c r="H31" s="286"/>
      <c r="I31" s="287"/>
      <c r="J31" s="317" t="s">
        <v>145</v>
      </c>
      <c r="K31" s="318">
        <v>44718</v>
      </c>
      <c r="L31" s="319">
        <f>K31+365</f>
        <v>45083</v>
      </c>
      <c r="M31" s="320">
        <f>L31+60</f>
        <v>45143</v>
      </c>
      <c r="N31" s="315">
        <v>1293327.3999999999</v>
      </c>
      <c r="O31" s="314">
        <v>0.01</v>
      </c>
      <c r="P31" s="255"/>
      <c r="Q31" s="255"/>
      <c r="R31" s="255"/>
      <c r="S31" s="255"/>
      <c r="T31" s="255"/>
      <c r="U31" s="255"/>
      <c r="V31" s="255"/>
      <c r="W31" s="255"/>
      <c r="X31" s="255"/>
      <c r="Y31" s="255"/>
      <c r="Z31" s="255"/>
      <c r="AA31" s="255"/>
      <c r="AB31" s="255"/>
      <c r="AC31" s="255"/>
      <c r="AD31" s="255"/>
      <c r="AE31" s="255"/>
      <c r="AF31" s="255"/>
      <c r="AG31" s="255"/>
      <c r="AH31" s="255"/>
      <c r="AI31" s="255"/>
      <c r="AJ31" s="255"/>
      <c r="AK31" s="255"/>
      <c r="AL31" s="255"/>
      <c r="AM31" s="255"/>
      <c r="AN31" s="255"/>
      <c r="AO31" s="255"/>
      <c r="AP31" s="255"/>
      <c r="AQ31" s="255"/>
      <c r="AR31" s="255"/>
      <c r="AS31" s="255"/>
      <c r="AT31" s="255"/>
      <c r="AU31" s="255"/>
      <c r="AV31" s="255"/>
      <c r="AW31" s="255"/>
      <c r="AX31" s="255"/>
      <c r="AY31" s="255"/>
      <c r="AZ31" s="255"/>
      <c r="BA31" s="255"/>
      <c r="BB31" s="255"/>
      <c r="BC31" s="255"/>
      <c r="BD31" s="255"/>
      <c r="BE31" s="255"/>
      <c r="BF31" s="255"/>
      <c r="BG31" s="255"/>
      <c r="BH31" s="255"/>
      <c r="BI31" s="255"/>
      <c r="BJ31" s="255"/>
      <c r="BK31" s="255"/>
      <c r="BL31" s="255"/>
      <c r="BM31" s="255"/>
      <c r="BN31" s="255"/>
      <c r="BO31" s="255"/>
      <c r="BP31" s="255"/>
      <c r="BQ31" s="255"/>
      <c r="BR31" s="255"/>
      <c r="BS31" s="255"/>
      <c r="BT31" s="255"/>
      <c r="BU31" s="255"/>
      <c r="BV31" s="255"/>
      <c r="BW31" s="255"/>
      <c r="BX31" s="255"/>
      <c r="BY31" s="255"/>
      <c r="BZ31" s="255"/>
      <c r="CA31" s="255"/>
      <c r="CB31" s="255"/>
      <c r="CC31" s="255"/>
      <c r="CD31" s="255"/>
      <c r="CE31" s="255"/>
      <c r="CF31" s="255"/>
      <c r="CG31" s="255"/>
      <c r="CH31" s="255"/>
      <c r="CI31" s="255"/>
      <c r="CJ31" s="255"/>
      <c r="CK31" s="255"/>
      <c r="CL31" s="255"/>
      <c r="CM31" s="255"/>
      <c r="CN31" s="255"/>
      <c r="CO31" s="255"/>
      <c r="CP31" s="255"/>
      <c r="CQ31" s="255"/>
      <c r="CR31" s="255"/>
      <c r="CS31" s="255"/>
      <c r="CT31" s="255"/>
      <c r="CU31" s="255"/>
      <c r="CV31" s="255"/>
      <c r="CW31" s="255"/>
      <c r="CX31" s="255"/>
      <c r="CY31" s="255"/>
      <c r="CZ31" s="255"/>
      <c r="DA31" s="255"/>
      <c r="DB31" s="255"/>
      <c r="DC31" s="255"/>
      <c r="DD31" s="255"/>
      <c r="DE31" s="255"/>
      <c r="DF31" s="255"/>
      <c r="DG31" s="255"/>
      <c r="DH31" s="255"/>
      <c r="DI31" s="255"/>
      <c r="DJ31" s="255"/>
      <c r="DK31" s="255"/>
    </row>
    <row r="32" spans="1:115" s="256" customFormat="1" ht="45.75" customHeight="1">
      <c r="A32" s="321"/>
      <c r="B32" s="321"/>
      <c r="C32" s="322"/>
      <c r="D32" s="321"/>
      <c r="E32" s="286"/>
      <c r="F32" s="323"/>
      <c r="G32" s="324"/>
      <c r="H32" s="286"/>
      <c r="I32" s="304"/>
      <c r="J32" s="317"/>
      <c r="K32" s="318"/>
      <c r="L32" s="319"/>
      <c r="M32" s="320"/>
      <c r="N32" s="315"/>
      <c r="O32" s="314"/>
      <c r="P32" s="255"/>
      <c r="Q32" s="255"/>
      <c r="R32" s="255"/>
      <c r="S32" s="255"/>
      <c r="T32" s="255"/>
      <c r="U32" s="255"/>
      <c r="V32" s="255"/>
      <c r="W32" s="255"/>
      <c r="X32" s="255"/>
      <c r="Y32" s="255"/>
      <c r="Z32" s="255"/>
      <c r="AA32" s="255"/>
      <c r="AB32" s="255"/>
      <c r="AC32" s="255"/>
      <c r="AD32" s="255"/>
      <c r="AE32" s="255"/>
      <c r="AF32" s="255"/>
      <c r="AG32" s="255"/>
      <c r="AH32" s="255"/>
      <c r="AI32" s="255"/>
      <c r="AJ32" s="255"/>
      <c r="AK32" s="255"/>
      <c r="AL32" s="255"/>
      <c r="AM32" s="255"/>
      <c r="AN32" s="255"/>
      <c r="AO32" s="255"/>
      <c r="AP32" s="255"/>
      <c r="AQ32" s="255"/>
      <c r="AR32" s="255"/>
      <c r="AS32" s="255"/>
      <c r="AT32" s="255"/>
      <c r="AU32" s="255"/>
      <c r="AV32" s="255"/>
      <c r="AW32" s="255"/>
      <c r="AX32" s="255"/>
      <c r="AY32" s="255"/>
      <c r="AZ32" s="255"/>
      <c r="BA32" s="255"/>
      <c r="BB32" s="255"/>
      <c r="BC32" s="255"/>
      <c r="BD32" s="255"/>
      <c r="BE32" s="255"/>
      <c r="BF32" s="255"/>
      <c r="BG32" s="255"/>
      <c r="BH32" s="255"/>
      <c r="BI32" s="255"/>
      <c r="BJ32" s="255"/>
      <c r="BK32" s="255"/>
      <c r="BL32" s="255"/>
      <c r="BM32" s="255"/>
      <c r="BN32" s="255"/>
      <c r="BO32" s="255"/>
      <c r="BP32" s="255"/>
      <c r="BQ32" s="255"/>
      <c r="BR32" s="255"/>
      <c r="BS32" s="255"/>
      <c r="BT32" s="255"/>
      <c r="BU32" s="255"/>
      <c r="BV32" s="255"/>
      <c r="BW32" s="255"/>
      <c r="BX32" s="255"/>
      <c r="BY32" s="255"/>
      <c r="BZ32" s="255"/>
      <c r="CA32" s="255"/>
      <c r="CB32" s="255"/>
      <c r="CC32" s="255"/>
      <c r="CD32" s="255"/>
      <c r="CE32" s="255"/>
      <c r="CF32" s="255"/>
      <c r="CG32" s="255"/>
      <c r="CH32" s="255"/>
      <c r="CI32" s="255"/>
      <c r="CJ32" s="255"/>
      <c r="CK32" s="255"/>
      <c r="CL32" s="255"/>
      <c r="CM32" s="255"/>
      <c r="CN32" s="255"/>
      <c r="CO32" s="255"/>
      <c r="CP32" s="255"/>
      <c r="CQ32" s="255"/>
      <c r="CR32" s="255"/>
      <c r="CS32" s="255"/>
      <c r="CT32" s="255"/>
      <c r="CU32" s="255"/>
      <c r="CV32" s="255"/>
      <c r="CW32" s="255"/>
      <c r="CX32" s="255"/>
      <c r="CY32" s="255"/>
      <c r="CZ32" s="255"/>
      <c r="DA32" s="255"/>
      <c r="DB32" s="255"/>
      <c r="DC32" s="255"/>
      <c r="DD32" s="255"/>
      <c r="DE32" s="255"/>
      <c r="DF32" s="255"/>
      <c r="DG32" s="255"/>
      <c r="DH32" s="255"/>
      <c r="DI32" s="255"/>
      <c r="DJ32" s="255"/>
      <c r="DK32" s="255"/>
    </row>
    <row r="33" spans="1:115" s="256" customFormat="1" ht="45.75" customHeight="1">
      <c r="A33" s="321"/>
      <c r="B33" s="321"/>
      <c r="C33" s="322"/>
      <c r="D33" s="321"/>
      <c r="E33" s="286"/>
      <c r="F33" s="323"/>
      <c r="G33" s="324"/>
      <c r="H33" s="286"/>
      <c r="I33" s="304"/>
      <c r="J33" s="317"/>
      <c r="K33" s="318"/>
      <c r="L33" s="319"/>
      <c r="M33" s="320"/>
      <c r="N33" s="315"/>
      <c r="O33" s="314"/>
      <c r="P33" s="255"/>
      <c r="Q33" s="255"/>
      <c r="R33" s="255"/>
      <c r="S33" s="255"/>
      <c r="T33" s="255"/>
      <c r="U33" s="255"/>
      <c r="V33" s="255"/>
      <c r="W33" s="255"/>
      <c r="X33" s="255"/>
      <c r="Y33" s="255"/>
      <c r="Z33" s="255"/>
      <c r="AA33" s="255"/>
      <c r="AB33" s="255"/>
      <c r="AC33" s="255"/>
      <c r="AD33" s="255"/>
      <c r="AE33" s="255"/>
      <c r="AF33" s="255"/>
      <c r="AG33" s="255"/>
      <c r="AH33" s="255"/>
      <c r="AI33" s="255"/>
      <c r="AJ33" s="255"/>
      <c r="AK33" s="255"/>
      <c r="AL33" s="255"/>
      <c r="AM33" s="255"/>
      <c r="AN33" s="255"/>
      <c r="AO33" s="255"/>
      <c r="AP33" s="255"/>
      <c r="AQ33" s="255"/>
      <c r="AR33" s="255"/>
      <c r="AS33" s="255"/>
      <c r="AT33" s="255"/>
      <c r="AU33" s="255"/>
      <c r="AV33" s="255"/>
      <c r="AW33" s="255"/>
      <c r="AX33" s="255"/>
      <c r="AY33" s="255"/>
      <c r="AZ33" s="255"/>
      <c r="BA33" s="255"/>
      <c r="BB33" s="255"/>
      <c r="BC33" s="255"/>
      <c r="BD33" s="255"/>
      <c r="BE33" s="255"/>
      <c r="BF33" s="255"/>
      <c r="BG33" s="255"/>
      <c r="BH33" s="255"/>
      <c r="BI33" s="255"/>
      <c r="BJ33" s="255"/>
      <c r="BK33" s="255"/>
      <c r="BL33" s="255"/>
      <c r="BM33" s="255"/>
      <c r="BN33" s="255"/>
      <c r="BO33" s="255"/>
      <c r="BP33" s="255"/>
      <c r="BQ33" s="255"/>
      <c r="BR33" s="255"/>
      <c r="BS33" s="255"/>
      <c r="BT33" s="255"/>
      <c r="BU33" s="255"/>
      <c r="BV33" s="255"/>
      <c r="BW33" s="255"/>
      <c r="BX33" s="255"/>
      <c r="BY33" s="255"/>
      <c r="BZ33" s="255"/>
      <c r="CA33" s="255"/>
      <c r="CB33" s="255"/>
      <c r="CC33" s="255"/>
      <c r="CD33" s="255"/>
      <c r="CE33" s="255"/>
      <c r="CF33" s="255"/>
      <c r="CG33" s="255"/>
      <c r="CH33" s="255"/>
      <c r="CI33" s="255"/>
      <c r="CJ33" s="255"/>
      <c r="CK33" s="255"/>
      <c r="CL33" s="255"/>
      <c r="CM33" s="255"/>
      <c r="CN33" s="255"/>
      <c r="CO33" s="255"/>
      <c r="CP33" s="255"/>
      <c r="CQ33" s="255"/>
      <c r="CR33" s="255"/>
      <c r="CS33" s="255"/>
      <c r="CT33" s="255"/>
      <c r="CU33" s="255"/>
      <c r="CV33" s="255"/>
      <c r="CW33" s="255"/>
      <c r="CX33" s="255"/>
      <c r="CY33" s="255"/>
      <c r="CZ33" s="255"/>
      <c r="DA33" s="255"/>
      <c r="DB33" s="255"/>
      <c r="DC33" s="255"/>
      <c r="DD33" s="255"/>
      <c r="DE33" s="255"/>
      <c r="DF33" s="255"/>
      <c r="DG33" s="255"/>
      <c r="DH33" s="255"/>
      <c r="DI33" s="255"/>
      <c r="DJ33" s="255"/>
      <c r="DK33" s="255"/>
    </row>
    <row r="34" spans="1:115" s="256" customFormat="1" ht="45.75" customHeight="1">
      <c r="A34" s="321"/>
      <c r="B34" s="321"/>
      <c r="C34" s="322"/>
      <c r="D34" s="321" t="s">
        <v>176</v>
      </c>
      <c r="E34" s="286"/>
      <c r="F34" s="323" t="s">
        <v>177</v>
      </c>
      <c r="G34" s="316" t="s">
        <v>200</v>
      </c>
      <c r="H34" s="286"/>
      <c r="I34" s="287"/>
      <c r="J34" s="317" t="s">
        <v>144</v>
      </c>
      <c r="K34" s="318">
        <v>44726</v>
      </c>
      <c r="L34" s="319">
        <f>K34+180</f>
        <v>44906</v>
      </c>
      <c r="M34" s="320">
        <f>L34+60</f>
        <v>44966</v>
      </c>
      <c r="N34" s="315">
        <v>349158.34</v>
      </c>
      <c r="O34" s="314">
        <v>0.01</v>
      </c>
      <c r="P34" s="255"/>
      <c r="Q34" s="255"/>
      <c r="R34" s="255"/>
      <c r="S34" s="255"/>
      <c r="T34" s="255"/>
      <c r="U34" s="255"/>
      <c r="V34" s="255"/>
      <c r="W34" s="255"/>
      <c r="X34" s="255"/>
      <c r="Y34" s="255"/>
      <c r="Z34" s="255"/>
      <c r="AA34" s="255"/>
      <c r="AB34" s="255"/>
      <c r="AC34" s="255"/>
      <c r="AD34" s="255"/>
      <c r="AE34" s="255"/>
      <c r="AF34" s="255"/>
      <c r="AG34" s="255"/>
      <c r="AH34" s="255"/>
      <c r="AI34" s="255"/>
      <c r="AJ34" s="255"/>
      <c r="AK34" s="255"/>
      <c r="AL34" s="255"/>
      <c r="AM34" s="255"/>
      <c r="AN34" s="255"/>
      <c r="AO34" s="255"/>
      <c r="AP34" s="255"/>
      <c r="AQ34" s="255"/>
      <c r="AR34" s="255"/>
      <c r="AS34" s="255"/>
      <c r="AT34" s="255"/>
      <c r="AU34" s="255"/>
      <c r="AV34" s="255"/>
      <c r="AW34" s="255"/>
      <c r="AX34" s="255"/>
      <c r="AY34" s="255"/>
      <c r="AZ34" s="255"/>
      <c r="BA34" s="255"/>
      <c r="BB34" s="255"/>
      <c r="BC34" s="255"/>
      <c r="BD34" s="255"/>
      <c r="BE34" s="255"/>
      <c r="BF34" s="255"/>
      <c r="BG34" s="255"/>
      <c r="BH34" s="255"/>
      <c r="BI34" s="255"/>
      <c r="BJ34" s="255"/>
      <c r="BK34" s="255"/>
      <c r="BL34" s="255"/>
      <c r="BM34" s="255"/>
      <c r="BN34" s="255"/>
      <c r="BO34" s="255"/>
      <c r="BP34" s="255"/>
      <c r="BQ34" s="255"/>
      <c r="BR34" s="255"/>
      <c r="BS34" s="255"/>
      <c r="BT34" s="255"/>
      <c r="BU34" s="255"/>
      <c r="BV34" s="255"/>
      <c r="BW34" s="255"/>
      <c r="BX34" s="255"/>
      <c r="BY34" s="255"/>
      <c r="BZ34" s="255"/>
      <c r="CA34" s="255"/>
      <c r="CB34" s="255"/>
      <c r="CC34" s="255"/>
      <c r="CD34" s="255"/>
      <c r="CE34" s="255"/>
      <c r="CF34" s="255"/>
      <c r="CG34" s="255"/>
      <c r="CH34" s="255"/>
      <c r="CI34" s="255"/>
      <c r="CJ34" s="255"/>
      <c r="CK34" s="255"/>
      <c r="CL34" s="255"/>
      <c r="CM34" s="255"/>
      <c r="CN34" s="255"/>
      <c r="CO34" s="255"/>
      <c r="CP34" s="255"/>
      <c r="CQ34" s="255"/>
      <c r="CR34" s="255"/>
      <c r="CS34" s="255"/>
      <c r="CT34" s="255"/>
      <c r="CU34" s="255"/>
      <c r="CV34" s="255"/>
      <c r="CW34" s="255"/>
      <c r="CX34" s="255"/>
      <c r="CY34" s="255"/>
      <c r="CZ34" s="255"/>
      <c r="DA34" s="255"/>
      <c r="DB34" s="255"/>
      <c r="DC34" s="255"/>
      <c r="DD34" s="255"/>
      <c r="DE34" s="255"/>
      <c r="DF34" s="255"/>
      <c r="DG34" s="255"/>
      <c r="DH34" s="255"/>
      <c r="DI34" s="255"/>
      <c r="DJ34" s="255"/>
      <c r="DK34" s="255"/>
    </row>
    <row r="35" spans="1:115" s="256" customFormat="1" ht="45.75" customHeight="1">
      <c r="A35" s="321"/>
      <c r="B35" s="321"/>
      <c r="C35" s="322"/>
      <c r="D35" s="321"/>
      <c r="E35" s="286"/>
      <c r="F35" s="323"/>
      <c r="G35" s="316"/>
      <c r="H35" s="286"/>
      <c r="I35" s="304"/>
      <c r="J35" s="317"/>
      <c r="K35" s="318"/>
      <c r="L35" s="319"/>
      <c r="M35" s="320"/>
      <c r="N35" s="315"/>
      <c r="O35" s="314"/>
      <c r="P35" s="255"/>
      <c r="Q35" s="255"/>
      <c r="R35" s="255"/>
      <c r="S35" s="255"/>
      <c r="T35" s="255"/>
      <c r="U35" s="255"/>
      <c r="V35" s="255"/>
      <c r="W35" s="255"/>
      <c r="X35" s="255"/>
      <c r="Y35" s="255"/>
      <c r="Z35" s="255"/>
      <c r="AA35" s="255"/>
      <c r="AB35" s="255"/>
      <c r="AC35" s="255"/>
      <c r="AD35" s="255"/>
      <c r="AE35" s="255"/>
      <c r="AF35" s="255"/>
      <c r="AG35" s="255"/>
      <c r="AH35" s="255"/>
      <c r="AI35" s="255"/>
      <c r="AJ35" s="255"/>
      <c r="AK35" s="255"/>
      <c r="AL35" s="255"/>
      <c r="AM35" s="255"/>
      <c r="AN35" s="255"/>
      <c r="AO35" s="255"/>
      <c r="AP35" s="255"/>
      <c r="AQ35" s="255"/>
      <c r="AR35" s="255"/>
      <c r="AS35" s="255"/>
      <c r="AT35" s="255"/>
      <c r="AU35" s="255"/>
      <c r="AV35" s="255"/>
      <c r="AW35" s="255"/>
      <c r="AX35" s="255"/>
      <c r="AY35" s="255"/>
      <c r="AZ35" s="255"/>
      <c r="BA35" s="255"/>
      <c r="BB35" s="255"/>
      <c r="BC35" s="255"/>
      <c r="BD35" s="255"/>
      <c r="BE35" s="255"/>
      <c r="BF35" s="255"/>
      <c r="BG35" s="255"/>
      <c r="BH35" s="255"/>
      <c r="BI35" s="255"/>
      <c r="BJ35" s="255"/>
      <c r="BK35" s="255"/>
      <c r="BL35" s="255"/>
      <c r="BM35" s="255"/>
      <c r="BN35" s="255"/>
      <c r="BO35" s="255"/>
      <c r="BP35" s="255"/>
      <c r="BQ35" s="255"/>
      <c r="BR35" s="255"/>
      <c r="BS35" s="255"/>
      <c r="BT35" s="255"/>
      <c r="BU35" s="255"/>
      <c r="BV35" s="255"/>
      <c r="BW35" s="255"/>
      <c r="BX35" s="255"/>
      <c r="BY35" s="255"/>
      <c r="BZ35" s="255"/>
      <c r="CA35" s="255"/>
      <c r="CB35" s="255"/>
      <c r="CC35" s="255"/>
      <c r="CD35" s="255"/>
      <c r="CE35" s="255"/>
      <c r="CF35" s="255"/>
      <c r="CG35" s="255"/>
      <c r="CH35" s="255"/>
      <c r="CI35" s="255"/>
      <c r="CJ35" s="255"/>
      <c r="CK35" s="255"/>
      <c r="CL35" s="255"/>
      <c r="CM35" s="255"/>
      <c r="CN35" s="255"/>
      <c r="CO35" s="255"/>
      <c r="CP35" s="255"/>
      <c r="CQ35" s="255"/>
      <c r="CR35" s="255"/>
      <c r="CS35" s="255"/>
      <c r="CT35" s="255"/>
      <c r="CU35" s="255"/>
      <c r="CV35" s="255"/>
      <c r="CW35" s="255"/>
      <c r="CX35" s="255"/>
      <c r="CY35" s="255"/>
      <c r="CZ35" s="255"/>
      <c r="DA35" s="255"/>
      <c r="DB35" s="255"/>
      <c r="DC35" s="255"/>
      <c r="DD35" s="255"/>
      <c r="DE35" s="255"/>
      <c r="DF35" s="255"/>
      <c r="DG35" s="255"/>
      <c r="DH35" s="255"/>
      <c r="DI35" s="255"/>
      <c r="DJ35" s="255"/>
      <c r="DK35" s="255"/>
    </row>
    <row r="36" spans="1:115" s="256" customFormat="1" ht="45.75" customHeight="1">
      <c r="A36" s="321"/>
      <c r="B36" s="321"/>
      <c r="C36" s="322"/>
      <c r="D36" s="321"/>
      <c r="E36" s="286"/>
      <c r="F36" s="323"/>
      <c r="G36" s="316"/>
      <c r="H36" s="286"/>
      <c r="I36" s="304"/>
      <c r="J36" s="317"/>
      <c r="K36" s="318"/>
      <c r="L36" s="319"/>
      <c r="M36" s="320"/>
      <c r="N36" s="315"/>
      <c r="O36" s="314"/>
      <c r="P36" s="255"/>
      <c r="Q36" s="255"/>
      <c r="R36" s="255"/>
      <c r="S36" s="255"/>
      <c r="T36" s="255"/>
      <c r="U36" s="255"/>
      <c r="V36" s="255"/>
      <c r="W36" s="255"/>
      <c r="X36" s="255"/>
      <c r="Y36" s="255"/>
      <c r="Z36" s="255"/>
      <c r="AA36" s="255"/>
      <c r="AB36" s="255"/>
      <c r="AC36" s="255"/>
      <c r="AD36" s="255"/>
      <c r="AE36" s="255"/>
      <c r="AF36" s="255"/>
      <c r="AG36" s="255"/>
      <c r="AH36" s="255"/>
      <c r="AI36" s="255"/>
      <c r="AJ36" s="255"/>
      <c r="AK36" s="255"/>
      <c r="AL36" s="255"/>
      <c r="AM36" s="255"/>
      <c r="AN36" s="255"/>
      <c r="AO36" s="255"/>
      <c r="AP36" s="255"/>
      <c r="AQ36" s="255"/>
      <c r="AR36" s="255"/>
      <c r="AS36" s="255"/>
      <c r="AT36" s="255"/>
      <c r="AU36" s="255"/>
      <c r="AV36" s="255"/>
      <c r="AW36" s="255"/>
      <c r="AX36" s="255"/>
      <c r="AY36" s="255"/>
      <c r="AZ36" s="255"/>
      <c r="BA36" s="255"/>
      <c r="BB36" s="255"/>
      <c r="BC36" s="255"/>
      <c r="BD36" s="255"/>
      <c r="BE36" s="255"/>
      <c r="BF36" s="255"/>
      <c r="BG36" s="255"/>
      <c r="BH36" s="255"/>
      <c r="BI36" s="255"/>
      <c r="BJ36" s="255"/>
      <c r="BK36" s="255"/>
      <c r="BL36" s="255"/>
      <c r="BM36" s="255"/>
      <c r="BN36" s="255"/>
      <c r="BO36" s="255"/>
      <c r="BP36" s="255"/>
      <c r="BQ36" s="255"/>
      <c r="BR36" s="255"/>
      <c r="BS36" s="255"/>
      <c r="BT36" s="255"/>
      <c r="BU36" s="255"/>
      <c r="BV36" s="255"/>
      <c r="BW36" s="255"/>
      <c r="BX36" s="255"/>
      <c r="BY36" s="255"/>
      <c r="BZ36" s="255"/>
      <c r="CA36" s="255"/>
      <c r="CB36" s="255"/>
      <c r="CC36" s="255"/>
      <c r="CD36" s="255"/>
      <c r="CE36" s="255"/>
      <c r="CF36" s="255"/>
      <c r="CG36" s="255"/>
      <c r="CH36" s="255"/>
      <c r="CI36" s="255"/>
      <c r="CJ36" s="255"/>
      <c r="CK36" s="255"/>
      <c r="CL36" s="255"/>
      <c r="CM36" s="255"/>
      <c r="CN36" s="255"/>
      <c r="CO36" s="255"/>
      <c r="CP36" s="255"/>
      <c r="CQ36" s="255"/>
      <c r="CR36" s="255"/>
      <c r="CS36" s="255"/>
      <c r="CT36" s="255"/>
      <c r="CU36" s="255"/>
      <c r="CV36" s="255"/>
      <c r="CW36" s="255"/>
      <c r="CX36" s="255"/>
      <c r="CY36" s="255"/>
      <c r="CZ36" s="255"/>
      <c r="DA36" s="255"/>
      <c r="DB36" s="255"/>
      <c r="DC36" s="255"/>
      <c r="DD36" s="255"/>
      <c r="DE36" s="255"/>
      <c r="DF36" s="255"/>
      <c r="DG36" s="255"/>
      <c r="DH36" s="255"/>
      <c r="DI36" s="255"/>
      <c r="DJ36" s="255"/>
      <c r="DK36" s="255"/>
    </row>
    <row r="37" spans="1:115" s="251" customFormat="1" ht="114" customHeight="1">
      <c r="A37" s="253"/>
      <c r="B37" s="253"/>
      <c r="C37" s="280"/>
      <c r="D37" s="285" t="s">
        <v>178</v>
      </c>
      <c r="E37" s="285"/>
      <c r="F37" s="285" t="s">
        <v>179</v>
      </c>
      <c r="G37" s="249" t="s">
        <v>199</v>
      </c>
      <c r="H37" s="285"/>
      <c r="I37" s="245"/>
      <c r="J37" s="286" t="s">
        <v>202</v>
      </c>
      <c r="K37" s="284">
        <v>44670</v>
      </c>
      <c r="L37" s="302">
        <f>K37+730+91</f>
        <v>45491</v>
      </c>
      <c r="M37" s="284">
        <f>L37+91</f>
        <v>45582</v>
      </c>
      <c r="N37" s="296">
        <v>42580795.719999999</v>
      </c>
      <c r="O37" s="288">
        <v>0.01</v>
      </c>
      <c r="P37" s="255"/>
      <c r="Q37" s="255"/>
      <c r="R37" s="255"/>
      <c r="S37" s="255"/>
      <c r="T37" s="255"/>
      <c r="U37" s="255"/>
      <c r="V37" s="255"/>
      <c r="W37" s="255"/>
      <c r="X37" s="255"/>
      <c r="Y37" s="255"/>
      <c r="Z37" s="255"/>
      <c r="AA37" s="255"/>
      <c r="AB37" s="255"/>
      <c r="AC37" s="255"/>
      <c r="AD37" s="255"/>
      <c r="AE37" s="255"/>
      <c r="AF37" s="255"/>
      <c r="AG37" s="255"/>
      <c r="AH37" s="255"/>
      <c r="AI37" s="255"/>
      <c r="AJ37" s="255"/>
      <c r="AK37" s="255"/>
      <c r="AL37" s="255"/>
      <c r="AM37" s="255"/>
      <c r="AN37" s="255"/>
      <c r="AO37" s="255"/>
      <c r="AP37" s="255"/>
      <c r="AQ37" s="255"/>
      <c r="AR37" s="255"/>
      <c r="AS37" s="255"/>
      <c r="AT37" s="255"/>
      <c r="AU37" s="255"/>
      <c r="AV37" s="255"/>
      <c r="AW37" s="255"/>
      <c r="AX37" s="255"/>
      <c r="AY37" s="255"/>
      <c r="AZ37" s="255"/>
      <c r="BA37" s="255"/>
      <c r="BB37" s="255"/>
      <c r="BC37" s="255"/>
      <c r="BD37" s="255"/>
      <c r="BE37" s="255"/>
      <c r="BF37" s="255"/>
      <c r="BG37" s="255"/>
      <c r="BH37" s="255"/>
      <c r="BI37" s="255"/>
      <c r="BJ37" s="255"/>
      <c r="BK37" s="255"/>
      <c r="BL37" s="255"/>
      <c r="BM37" s="255"/>
      <c r="BN37" s="255"/>
      <c r="BO37" s="255"/>
      <c r="BP37" s="255"/>
      <c r="BQ37" s="255"/>
      <c r="BR37" s="255"/>
      <c r="BS37" s="255"/>
      <c r="BT37" s="255"/>
      <c r="BU37" s="255"/>
      <c r="BV37" s="255"/>
      <c r="BW37" s="255"/>
      <c r="BX37" s="255"/>
      <c r="BY37" s="255"/>
      <c r="BZ37" s="255"/>
      <c r="CA37" s="255"/>
      <c r="CB37" s="255"/>
      <c r="CC37" s="255"/>
      <c r="CD37" s="255"/>
      <c r="CE37" s="255"/>
      <c r="CF37" s="255"/>
      <c r="CG37" s="255"/>
      <c r="CH37" s="255"/>
      <c r="CI37" s="255"/>
      <c r="CJ37" s="255"/>
      <c r="CK37" s="255"/>
      <c r="CL37" s="255"/>
      <c r="CM37" s="255"/>
      <c r="CN37" s="255"/>
      <c r="CO37" s="255"/>
      <c r="CP37" s="255"/>
      <c r="CQ37" s="255"/>
      <c r="CR37" s="255"/>
      <c r="CS37" s="255"/>
      <c r="CT37" s="255"/>
      <c r="CU37" s="255"/>
      <c r="CV37" s="255"/>
      <c r="CW37" s="255"/>
      <c r="CX37" s="255"/>
      <c r="CY37" s="255"/>
      <c r="CZ37" s="255"/>
      <c r="DA37" s="255"/>
      <c r="DB37" s="255"/>
      <c r="DC37" s="255"/>
      <c r="DD37" s="255"/>
      <c r="DE37" s="255"/>
      <c r="DF37" s="255"/>
      <c r="DG37" s="255"/>
      <c r="DH37" s="255"/>
      <c r="DI37" s="255"/>
      <c r="DJ37" s="255"/>
      <c r="DK37" s="255"/>
    </row>
    <row r="38" spans="1:115" s="251" customFormat="1" ht="100.5" customHeight="1">
      <c r="A38" s="253"/>
      <c r="B38" s="253"/>
      <c r="C38" s="280"/>
      <c r="D38" s="285" t="s">
        <v>180</v>
      </c>
      <c r="E38" s="285"/>
      <c r="F38" s="285" t="s">
        <v>181</v>
      </c>
      <c r="G38" s="249" t="s">
        <v>182</v>
      </c>
      <c r="H38" s="285"/>
      <c r="I38" s="245"/>
      <c r="J38" s="286" t="s">
        <v>147</v>
      </c>
      <c r="K38" s="284">
        <v>44707</v>
      </c>
      <c r="L38" s="302">
        <f>K38+365+180</f>
        <v>45252</v>
      </c>
      <c r="M38" s="284">
        <f>L38+60</f>
        <v>45312</v>
      </c>
      <c r="N38" s="296">
        <v>10519024.050000001</v>
      </c>
      <c r="O38" s="288">
        <v>0.05</v>
      </c>
      <c r="P38" s="255"/>
      <c r="Q38" s="255"/>
      <c r="R38" s="255"/>
      <c r="S38" s="255"/>
      <c r="T38" s="255"/>
      <c r="U38" s="255"/>
      <c r="V38" s="255"/>
      <c r="W38" s="255"/>
      <c r="X38" s="255"/>
      <c r="Y38" s="255"/>
      <c r="Z38" s="255"/>
      <c r="AA38" s="255"/>
      <c r="AB38" s="255"/>
      <c r="AC38" s="255"/>
      <c r="AD38" s="255"/>
      <c r="AE38" s="255"/>
      <c r="AF38" s="255"/>
      <c r="AG38" s="255"/>
      <c r="AH38" s="255"/>
      <c r="AI38" s="255"/>
      <c r="AJ38" s="255"/>
      <c r="AK38" s="255"/>
      <c r="AL38" s="255"/>
      <c r="AM38" s="255"/>
      <c r="AN38" s="255"/>
      <c r="AO38" s="255"/>
      <c r="AP38" s="255"/>
      <c r="AQ38" s="255"/>
      <c r="AR38" s="255"/>
      <c r="AS38" s="255"/>
      <c r="AT38" s="255"/>
      <c r="AU38" s="255"/>
      <c r="AV38" s="255"/>
      <c r="AW38" s="255"/>
      <c r="AX38" s="255"/>
      <c r="AY38" s="255"/>
      <c r="AZ38" s="255"/>
      <c r="BA38" s="255"/>
      <c r="BB38" s="255"/>
      <c r="BC38" s="255"/>
      <c r="BD38" s="255"/>
      <c r="BE38" s="255"/>
      <c r="BF38" s="255"/>
      <c r="BG38" s="255"/>
      <c r="BH38" s="255"/>
      <c r="BI38" s="255"/>
      <c r="BJ38" s="255"/>
      <c r="BK38" s="255"/>
      <c r="BL38" s="255"/>
      <c r="BM38" s="255"/>
      <c r="BN38" s="255"/>
      <c r="BO38" s="255"/>
      <c r="BP38" s="255"/>
      <c r="BQ38" s="255"/>
      <c r="BR38" s="255"/>
      <c r="BS38" s="255"/>
      <c r="BT38" s="255"/>
      <c r="BU38" s="255"/>
      <c r="BV38" s="255"/>
      <c r="BW38" s="255"/>
      <c r="BX38" s="255"/>
      <c r="BY38" s="255"/>
      <c r="BZ38" s="255"/>
      <c r="CA38" s="255"/>
      <c r="CB38" s="255"/>
      <c r="CC38" s="255"/>
      <c r="CD38" s="255"/>
      <c r="CE38" s="255"/>
      <c r="CF38" s="255"/>
      <c r="CG38" s="255"/>
      <c r="CH38" s="255"/>
      <c r="CI38" s="255"/>
      <c r="CJ38" s="255"/>
      <c r="CK38" s="255"/>
      <c r="CL38" s="255"/>
      <c r="CM38" s="255"/>
      <c r="CN38" s="255"/>
      <c r="CO38" s="255"/>
      <c r="CP38" s="255"/>
      <c r="CQ38" s="255"/>
      <c r="CR38" s="255"/>
      <c r="CS38" s="255"/>
      <c r="CT38" s="255"/>
      <c r="CU38" s="255"/>
      <c r="CV38" s="255"/>
      <c r="CW38" s="255"/>
      <c r="CX38" s="255"/>
      <c r="CY38" s="255"/>
      <c r="CZ38" s="255"/>
      <c r="DA38" s="255"/>
      <c r="DB38" s="255"/>
      <c r="DC38" s="255"/>
      <c r="DD38" s="255"/>
      <c r="DE38" s="255"/>
      <c r="DF38" s="255"/>
      <c r="DG38" s="255"/>
      <c r="DH38" s="255"/>
      <c r="DI38" s="255"/>
      <c r="DJ38" s="255"/>
      <c r="DK38" s="255"/>
    </row>
    <row r="39" spans="1:115" ht="90" customHeight="1">
      <c r="P39" s="255"/>
      <c r="Q39" s="255"/>
      <c r="R39" s="255"/>
      <c r="S39" s="255"/>
      <c r="T39" s="255"/>
      <c r="U39" s="255"/>
      <c r="V39" s="255"/>
      <c r="W39" s="255"/>
      <c r="X39" s="255"/>
      <c r="Y39" s="255"/>
      <c r="Z39" s="255"/>
      <c r="AA39" s="255"/>
      <c r="AB39" s="255"/>
      <c r="AC39" s="255"/>
      <c r="AD39" s="255"/>
      <c r="AE39" s="255"/>
      <c r="AF39" s="255"/>
      <c r="AG39" s="255"/>
      <c r="AH39" s="255"/>
      <c r="AI39" s="255"/>
      <c r="AJ39" s="255"/>
      <c r="AK39" s="255"/>
      <c r="AL39" s="255"/>
      <c r="AM39" s="255"/>
      <c r="AN39" s="255"/>
      <c r="AO39" s="255"/>
      <c r="AP39" s="255"/>
      <c r="AQ39" s="255"/>
      <c r="AR39" s="255"/>
      <c r="AS39" s="255"/>
      <c r="AT39" s="255"/>
      <c r="AU39" s="255"/>
      <c r="AV39" s="255"/>
      <c r="AW39" s="255"/>
      <c r="AX39" s="255"/>
      <c r="AY39" s="255"/>
      <c r="AZ39" s="255"/>
      <c r="BA39" s="255"/>
      <c r="BB39" s="255"/>
      <c r="BC39" s="255"/>
      <c r="BD39" s="255"/>
      <c r="BE39" s="255"/>
      <c r="BF39" s="255"/>
      <c r="BG39" s="255"/>
      <c r="BH39" s="255"/>
      <c r="BI39" s="255"/>
      <c r="BJ39" s="255"/>
      <c r="BK39" s="255"/>
      <c r="BL39" s="255"/>
      <c r="BM39" s="255"/>
      <c r="BN39" s="255"/>
      <c r="BO39" s="255"/>
      <c r="BP39" s="255"/>
      <c r="BQ39" s="255"/>
      <c r="BR39" s="255"/>
      <c r="BS39" s="255"/>
      <c r="BT39" s="255"/>
      <c r="BU39" s="255"/>
      <c r="BV39" s="255"/>
      <c r="BW39" s="255"/>
      <c r="BX39" s="255"/>
      <c r="BY39" s="255"/>
      <c r="BZ39" s="255"/>
      <c r="CA39" s="255"/>
      <c r="CB39" s="255"/>
      <c r="CC39" s="255"/>
      <c r="CD39" s="255"/>
      <c r="CE39" s="255"/>
      <c r="CF39" s="255"/>
      <c r="CG39" s="255"/>
      <c r="CH39" s="255"/>
      <c r="CI39" s="255"/>
      <c r="CJ39" s="255"/>
      <c r="CK39" s="255"/>
      <c r="CL39" s="255"/>
      <c r="CM39" s="255"/>
      <c r="CN39" s="255"/>
      <c r="CO39" s="255"/>
      <c r="CP39" s="255"/>
      <c r="CQ39" s="255"/>
      <c r="CR39" s="255"/>
      <c r="CS39" s="255"/>
      <c r="CT39" s="255"/>
      <c r="CU39" s="255"/>
      <c r="CV39" s="255"/>
      <c r="CW39" s="255"/>
      <c r="CX39" s="255"/>
      <c r="CY39" s="255"/>
      <c r="CZ39" s="255"/>
      <c r="DA39" s="255"/>
      <c r="DB39" s="255"/>
      <c r="DC39" s="255"/>
      <c r="DD39" s="255"/>
      <c r="DE39" s="255"/>
      <c r="DF39" s="255"/>
      <c r="DG39" s="255"/>
      <c r="DH39" s="255"/>
      <c r="DI39" s="255"/>
      <c r="DJ39" s="255"/>
      <c r="DK39" s="255"/>
    </row>
  </sheetData>
  <autoFilter ref="D1:D38"/>
  <mergeCells count="67">
    <mergeCell ref="D1:O1"/>
    <mergeCell ref="D17:D19"/>
    <mergeCell ref="F17:F19"/>
    <mergeCell ref="G17:G19"/>
    <mergeCell ref="J17:J19"/>
    <mergeCell ref="K17:K19"/>
    <mergeCell ref="L17:L19"/>
    <mergeCell ref="M17:M19"/>
    <mergeCell ref="D20:D22"/>
    <mergeCell ref="F20:F22"/>
    <mergeCell ref="G20:G22"/>
    <mergeCell ref="J20:J22"/>
    <mergeCell ref="K20:K22"/>
    <mergeCell ref="L20:L22"/>
    <mergeCell ref="M20:M22"/>
    <mergeCell ref="N20:N22"/>
    <mergeCell ref="N17:N19"/>
    <mergeCell ref="O17:O19"/>
    <mergeCell ref="O20:O22"/>
    <mergeCell ref="A26:A28"/>
    <mergeCell ref="B26:B28"/>
    <mergeCell ref="C26:C28"/>
    <mergeCell ref="D26:D28"/>
    <mergeCell ref="F26:F28"/>
    <mergeCell ref="G26:G28"/>
    <mergeCell ref="J26:J28"/>
    <mergeCell ref="K26:K28"/>
    <mergeCell ref="L26:L28"/>
    <mergeCell ref="M26:M28"/>
    <mergeCell ref="A29:A30"/>
    <mergeCell ref="B29:B30"/>
    <mergeCell ref="C29:C30"/>
    <mergeCell ref="D29:D30"/>
    <mergeCell ref="F29:F30"/>
    <mergeCell ref="G29:G30"/>
    <mergeCell ref="J29:J30"/>
    <mergeCell ref="K29:K30"/>
    <mergeCell ref="L29:L30"/>
    <mergeCell ref="M29:M30"/>
    <mergeCell ref="A31:A33"/>
    <mergeCell ref="B31:B33"/>
    <mergeCell ref="C31:C33"/>
    <mergeCell ref="D31:D33"/>
    <mergeCell ref="F31:F33"/>
    <mergeCell ref="G31:G33"/>
    <mergeCell ref="J31:J33"/>
    <mergeCell ref="K31:K33"/>
    <mergeCell ref="L31:L33"/>
    <mergeCell ref="M31:M33"/>
    <mergeCell ref="A34:A36"/>
    <mergeCell ref="B34:B36"/>
    <mergeCell ref="C34:C36"/>
    <mergeCell ref="D34:D36"/>
    <mergeCell ref="F34:F36"/>
    <mergeCell ref="G34:G36"/>
    <mergeCell ref="J34:J36"/>
    <mergeCell ref="K34:K36"/>
    <mergeCell ref="L34:L36"/>
    <mergeCell ref="M34:M36"/>
    <mergeCell ref="O34:O36"/>
    <mergeCell ref="N26:N28"/>
    <mergeCell ref="N29:N30"/>
    <mergeCell ref="N34:N36"/>
    <mergeCell ref="N31:N33"/>
    <mergeCell ref="O26:O28"/>
    <mergeCell ref="O29:O30"/>
    <mergeCell ref="O31:O33"/>
  </mergeCells>
  <conditionalFormatting sqref="L17:M17 L20:M20 L23:M38 L9:L30 L3:M3">
    <cfRule type="cellIs" dxfId="2" priority="67" operator="lessThan">
      <formula>43189</formula>
    </cfRule>
  </conditionalFormatting>
  <conditionalFormatting sqref="L9:L38 L3">
    <cfRule type="cellIs" dxfId="1" priority="66" operator="lessThan">
      <formula>43707</formula>
    </cfRule>
  </conditionalFormatting>
  <conditionalFormatting sqref="L25:M38 L8:M8 M4:M8 K7:L7">
    <cfRule type="timePeriod" dxfId="0" priority="53" timePeriod="thisMonth">
      <formula>AND(MONTH(K4)=MONTH(TODAY()),YEAR(K4)=YEAR(TODAY()))</formula>
    </cfRule>
  </conditionalFormatting>
  <printOptions horizontalCentered="1"/>
  <pageMargins left="0.15748031496062992" right="0.19685039370078741" top="0.81937499999999996" bottom="0.39370078740157483" header="0" footer="0"/>
  <pageSetup paperSize="9" scale="38" fitToWidth="2" fitToHeight="2" orientation="landscape" r:id="rId1"/>
  <headerFooter>
    <oddHeader>&amp;L&amp;G&amp;C&amp;"Arial,Negrito"&amp;20
PREFEITURA DA ESTÂNCIA BALNEÁRIA DE CARAGUATATUBA
ESTADO DE SÃO PAULO</oddHeader>
  </headerFooter>
  <rowBreaks count="1" manualBreakCount="1">
    <brk id="12" min="3" max="14" man="1"/>
  </rowBreaks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G36"/>
  <sheetViews>
    <sheetView view="pageBreakPreview" topLeftCell="D1" zoomScale="40" zoomScaleNormal="50" zoomScaleSheetLayoutView="40" workbookViewId="0">
      <pane ySplit="2" topLeftCell="A10" activePane="bottomLeft" state="frozen"/>
      <selection pane="bottomLeft" activeCell="D22" sqref="A22:XFD22"/>
    </sheetView>
  </sheetViews>
  <sheetFormatPr defaultRowHeight="90" customHeight="1"/>
  <cols>
    <col min="1" max="1" width="8.28515625" style="73" hidden="1" customWidth="1"/>
    <col min="2" max="2" width="20" style="73" hidden="1" customWidth="1"/>
    <col min="3" max="3" width="30.140625" style="6" hidden="1" customWidth="1"/>
    <col min="4" max="4" width="30.85546875" style="74" customWidth="1"/>
    <col min="5" max="5" width="28.140625" style="74" hidden="1" customWidth="1"/>
    <col min="6" max="6" width="26.42578125" style="74" customWidth="1"/>
    <col min="7" max="7" width="81.140625" style="75" customWidth="1"/>
    <col min="8" max="8" width="19.28515625" style="76" hidden="1" customWidth="1"/>
    <col min="9" max="9" width="37.85546875" style="77" hidden="1" customWidth="1"/>
    <col min="10" max="10" width="55.140625" style="84" customWidth="1"/>
    <col min="11" max="11" width="34" style="79" customWidth="1"/>
    <col min="12" max="13" width="30.7109375" style="79" customWidth="1"/>
    <col min="14" max="14" width="17.7109375" style="80" customWidth="1"/>
    <col min="15" max="15" width="36.7109375" style="34" customWidth="1"/>
    <col min="16" max="16" width="17.7109375" style="81" customWidth="1"/>
    <col min="17" max="17" width="36.7109375" style="34" customWidth="1"/>
    <col min="18" max="18" width="17.7109375" style="81" customWidth="1"/>
    <col min="19" max="20" width="36.7109375" style="34" customWidth="1"/>
    <col min="21" max="22" width="46.42578125" style="34" customWidth="1"/>
    <col min="23" max="23" width="58.7109375" style="34" customWidth="1"/>
    <col min="24" max="28" width="38.28515625" style="34" customWidth="1"/>
    <col min="29" max="32" width="38.28515625" style="34" hidden="1" customWidth="1"/>
    <col min="33" max="33" width="38.28515625" style="134" customWidth="1"/>
    <col min="34" max="16384" width="9.140625" style="82"/>
  </cols>
  <sheetData>
    <row r="1" spans="1:33" s="40" customFormat="1" ht="83.25" customHeight="1">
      <c r="A1" s="85"/>
      <c r="B1" s="85"/>
      <c r="C1" s="86"/>
      <c r="D1" s="333" t="s">
        <v>42</v>
      </c>
      <c r="E1" s="333"/>
      <c r="F1" s="333"/>
      <c r="G1" s="333"/>
      <c r="H1" s="333"/>
      <c r="I1" s="333"/>
      <c r="J1" s="333"/>
      <c r="K1" s="333"/>
      <c r="L1" s="333"/>
      <c r="M1" s="333"/>
      <c r="N1" s="333"/>
      <c r="O1" s="333"/>
      <c r="P1" s="333"/>
      <c r="Q1" s="333"/>
      <c r="R1" s="333"/>
      <c r="S1" s="333"/>
      <c r="T1" s="333"/>
      <c r="U1" s="333"/>
      <c r="V1" s="213"/>
      <c r="W1" s="87"/>
      <c r="X1" s="87"/>
      <c r="Y1" s="87"/>
      <c r="Z1" s="87"/>
      <c r="AA1" s="87"/>
      <c r="AB1" s="87"/>
      <c r="AC1" s="87"/>
      <c r="AD1" s="87"/>
      <c r="AE1" s="87"/>
      <c r="AF1" s="87"/>
      <c r="AG1" s="125"/>
    </row>
    <row r="2" spans="1:33" s="49" customFormat="1" ht="64.5" customHeight="1">
      <c r="A2" s="88"/>
      <c r="B2" s="88" t="s">
        <v>20</v>
      </c>
      <c r="C2" s="102" t="s">
        <v>34</v>
      </c>
      <c r="D2" s="88" t="s">
        <v>62</v>
      </c>
      <c r="E2" s="88" t="s">
        <v>13</v>
      </c>
      <c r="F2" s="88" t="s">
        <v>12</v>
      </c>
      <c r="G2" s="88" t="s">
        <v>3</v>
      </c>
      <c r="H2" s="88" t="s">
        <v>30</v>
      </c>
      <c r="I2" s="88" t="s">
        <v>6</v>
      </c>
      <c r="J2" s="228" t="s">
        <v>4</v>
      </c>
      <c r="K2" s="89" t="s">
        <v>1</v>
      </c>
      <c r="L2" s="89" t="s">
        <v>2</v>
      </c>
      <c r="M2" s="89" t="s">
        <v>12</v>
      </c>
      <c r="N2" s="373" t="s">
        <v>5</v>
      </c>
      <c r="O2" s="373"/>
      <c r="P2" s="373" t="s">
        <v>10</v>
      </c>
      <c r="Q2" s="373"/>
      <c r="R2" s="373" t="s">
        <v>23</v>
      </c>
      <c r="S2" s="373"/>
      <c r="T2" s="225" t="s">
        <v>28</v>
      </c>
      <c r="U2" s="225" t="s">
        <v>27</v>
      </c>
      <c r="V2" s="225" t="s">
        <v>136</v>
      </c>
      <c r="W2" s="90" t="s">
        <v>71</v>
      </c>
      <c r="X2" s="90" t="s">
        <v>14</v>
      </c>
      <c r="Y2" s="116" t="s">
        <v>15</v>
      </c>
      <c r="Z2" s="116" t="s">
        <v>16</v>
      </c>
      <c r="AA2" s="116" t="s">
        <v>17</v>
      </c>
      <c r="AB2" s="116" t="s">
        <v>18</v>
      </c>
      <c r="AC2" s="91" t="s">
        <v>19</v>
      </c>
      <c r="AD2" s="225" t="s">
        <v>24</v>
      </c>
      <c r="AE2" s="92" t="s">
        <v>25</v>
      </c>
      <c r="AF2" s="116" t="s">
        <v>26</v>
      </c>
      <c r="AG2" s="126" t="s">
        <v>134</v>
      </c>
    </row>
    <row r="3" spans="1:33" s="161" customFormat="1" ht="106.5" customHeight="1">
      <c r="A3" s="155"/>
      <c r="B3" s="155"/>
      <c r="C3" s="156"/>
      <c r="D3" s="157" t="s">
        <v>121</v>
      </c>
      <c r="E3" s="157"/>
      <c r="F3" s="158" t="s">
        <v>126</v>
      </c>
      <c r="G3" s="159" t="s">
        <v>98</v>
      </c>
      <c r="H3" s="7"/>
      <c r="I3" s="7"/>
      <c r="J3" s="160" t="s">
        <v>122</v>
      </c>
      <c r="K3" s="239">
        <v>44512</v>
      </c>
      <c r="L3" s="215">
        <f>K3+91</f>
        <v>44603</v>
      </c>
      <c r="M3" s="239">
        <f>L3+61</f>
        <v>44664</v>
      </c>
      <c r="N3" s="7" t="s">
        <v>8</v>
      </c>
      <c r="O3" s="7">
        <v>320218.40000000002</v>
      </c>
      <c r="P3" s="7" t="s">
        <v>8</v>
      </c>
      <c r="Q3" s="7">
        <v>460174.66</v>
      </c>
      <c r="R3" s="7" t="s">
        <v>8</v>
      </c>
      <c r="S3" s="7">
        <f>O3+T3-Q3</f>
        <v>12660.020000000077</v>
      </c>
      <c r="T3" s="8">
        <v>152616.28</v>
      </c>
      <c r="U3" s="7">
        <f>S3+T3</f>
        <v>165276.30000000008</v>
      </c>
      <c r="V3" s="7">
        <f>20218.4+121042.92+T3</f>
        <v>293877.59999999998</v>
      </c>
      <c r="W3" s="8"/>
      <c r="X3" s="8"/>
      <c r="Y3" s="8"/>
      <c r="Z3" s="7"/>
      <c r="AA3" s="7"/>
      <c r="AB3" s="7"/>
      <c r="AC3" s="7"/>
      <c r="AD3" s="7"/>
      <c r="AE3" s="7"/>
      <c r="AF3" s="7"/>
      <c r="AG3" s="233"/>
    </row>
    <row r="4" spans="1:33" s="161" customFormat="1" ht="89.25" customHeight="1">
      <c r="A4" s="155"/>
      <c r="B4" s="155"/>
      <c r="C4" s="156"/>
      <c r="D4" s="157" t="s">
        <v>91</v>
      </c>
      <c r="E4" s="157"/>
      <c r="F4" s="158" t="s">
        <v>96</v>
      </c>
      <c r="G4" s="159" t="s">
        <v>92</v>
      </c>
      <c r="H4" s="7"/>
      <c r="I4" s="7"/>
      <c r="J4" s="160" t="s">
        <v>93</v>
      </c>
      <c r="K4" s="239">
        <v>44421</v>
      </c>
      <c r="L4" s="215">
        <v>44588</v>
      </c>
      <c r="M4" s="239">
        <v>44663</v>
      </c>
      <c r="N4" s="7" t="s">
        <v>90</v>
      </c>
      <c r="O4" s="7">
        <v>293056.44</v>
      </c>
      <c r="P4" s="7" t="s">
        <v>90</v>
      </c>
      <c r="Q4" s="7">
        <v>293056.44</v>
      </c>
      <c r="R4" s="7" t="s">
        <v>90</v>
      </c>
      <c r="S4" s="7">
        <f>O4-Q4</f>
        <v>0</v>
      </c>
      <c r="T4" s="8">
        <v>0</v>
      </c>
      <c r="U4" s="7">
        <f>S4+T4</f>
        <v>0</v>
      </c>
      <c r="V4" s="7">
        <v>110650.29000000001</v>
      </c>
      <c r="W4" s="8"/>
      <c r="X4" s="8"/>
      <c r="Y4" s="8"/>
      <c r="Z4" s="7"/>
      <c r="AA4" s="7"/>
      <c r="AB4" s="7"/>
      <c r="AC4" s="7"/>
      <c r="AD4" s="7"/>
      <c r="AE4" s="7"/>
      <c r="AF4" s="7"/>
      <c r="AG4" s="233"/>
    </row>
    <row r="5" spans="1:33" s="161" customFormat="1" ht="106.5" customHeight="1">
      <c r="A5" s="155"/>
      <c r="B5" s="155"/>
      <c r="C5" s="156"/>
      <c r="D5" s="157" t="s">
        <v>94</v>
      </c>
      <c r="E5" s="157"/>
      <c r="F5" s="158" t="s">
        <v>97</v>
      </c>
      <c r="G5" s="159" t="s">
        <v>100</v>
      </c>
      <c r="H5" s="7"/>
      <c r="I5" s="7"/>
      <c r="J5" s="160" t="s">
        <v>95</v>
      </c>
      <c r="K5" s="239">
        <v>44412</v>
      </c>
      <c r="L5" s="215">
        <v>44594</v>
      </c>
      <c r="M5" s="239">
        <v>44625</v>
      </c>
      <c r="N5" s="7" t="s">
        <v>90</v>
      </c>
      <c r="O5" s="7">
        <v>237903.9</v>
      </c>
      <c r="P5" s="7" t="s">
        <v>90</v>
      </c>
      <c r="Q5" s="7">
        <v>231092.44</v>
      </c>
      <c r="R5" s="7" t="s">
        <v>90</v>
      </c>
      <c r="S5" s="7">
        <f>O5-Q5</f>
        <v>6811.4599999999919</v>
      </c>
      <c r="T5" s="8">
        <v>52846.12</v>
      </c>
      <c r="U5" s="7">
        <f>S5+T5</f>
        <v>59657.579999999994</v>
      </c>
      <c r="V5" s="7">
        <v>59657.579999999994</v>
      </c>
      <c r="W5" s="8"/>
      <c r="X5" s="166" t="s">
        <v>123</v>
      </c>
      <c r="Y5" s="8"/>
      <c r="Z5" s="7"/>
      <c r="AA5" s="7"/>
      <c r="AB5" s="7"/>
      <c r="AC5" s="7"/>
      <c r="AD5" s="7"/>
      <c r="AE5" s="7"/>
      <c r="AF5" s="7"/>
      <c r="AG5" s="233"/>
    </row>
    <row r="6" spans="1:33" s="31" customFormat="1" ht="45.75" hidden="1" customHeight="1">
      <c r="A6" s="357"/>
      <c r="B6" s="357"/>
      <c r="C6" s="358"/>
      <c r="D6" s="360"/>
      <c r="E6" s="220"/>
      <c r="F6" s="362"/>
      <c r="G6" s="364"/>
      <c r="H6" s="220"/>
      <c r="I6" s="10"/>
      <c r="J6" s="366"/>
      <c r="K6" s="346"/>
      <c r="L6" s="352"/>
      <c r="M6" s="351"/>
      <c r="N6" s="220"/>
      <c r="O6" s="10"/>
      <c r="P6" s="10"/>
      <c r="Q6" s="29"/>
      <c r="R6" s="30"/>
      <c r="S6" s="29"/>
      <c r="T6" s="29"/>
      <c r="U6" s="29"/>
      <c r="V6" s="29"/>
      <c r="W6" s="370"/>
      <c r="X6" s="344"/>
      <c r="Y6" s="344"/>
      <c r="Z6" s="344"/>
      <c r="AA6" s="344"/>
      <c r="AB6" s="344"/>
      <c r="AC6" s="344"/>
      <c r="AD6" s="344"/>
      <c r="AE6" s="344"/>
      <c r="AF6" s="344"/>
      <c r="AG6" s="29"/>
    </row>
    <row r="7" spans="1:33" s="27" customFormat="1" ht="45.75" hidden="1" customHeight="1">
      <c r="A7" s="357"/>
      <c r="B7" s="357"/>
      <c r="C7" s="358"/>
      <c r="D7" s="360"/>
      <c r="E7" s="219"/>
      <c r="F7" s="362"/>
      <c r="G7" s="364"/>
      <c r="H7" s="219"/>
      <c r="I7" s="97"/>
      <c r="J7" s="366"/>
      <c r="K7" s="346"/>
      <c r="L7" s="368"/>
      <c r="M7" s="351"/>
      <c r="N7" s="219"/>
      <c r="O7" s="32"/>
      <c r="P7" s="8"/>
      <c r="Q7" s="26"/>
      <c r="R7" s="28"/>
      <c r="S7" s="26"/>
      <c r="T7" s="26"/>
      <c r="U7" s="26"/>
      <c r="V7" s="26"/>
      <c r="W7" s="371"/>
      <c r="X7" s="344"/>
      <c r="Y7" s="344"/>
      <c r="Z7" s="344"/>
      <c r="AA7" s="344"/>
      <c r="AB7" s="344"/>
      <c r="AC7" s="344"/>
      <c r="AD7" s="344"/>
      <c r="AE7" s="344"/>
      <c r="AF7" s="344"/>
      <c r="AG7" s="26"/>
    </row>
    <row r="8" spans="1:33" s="21" customFormat="1" ht="45.75" hidden="1" customHeight="1">
      <c r="A8" s="357"/>
      <c r="B8" s="357"/>
      <c r="C8" s="359"/>
      <c r="D8" s="361"/>
      <c r="E8" s="106"/>
      <c r="F8" s="363"/>
      <c r="G8" s="365"/>
      <c r="H8" s="106"/>
      <c r="I8" s="107"/>
      <c r="J8" s="367"/>
      <c r="K8" s="347"/>
      <c r="L8" s="369"/>
      <c r="M8" s="352"/>
      <c r="N8" s="106"/>
      <c r="O8" s="108"/>
      <c r="P8" s="108"/>
      <c r="Q8" s="109"/>
      <c r="R8" s="110"/>
      <c r="S8" s="109"/>
      <c r="T8" s="109"/>
      <c r="U8" s="109"/>
      <c r="V8" s="109"/>
      <c r="W8" s="372"/>
      <c r="X8" s="345"/>
      <c r="Y8" s="345"/>
      <c r="Z8" s="345"/>
      <c r="AA8" s="345"/>
      <c r="AB8" s="345"/>
      <c r="AC8" s="345"/>
      <c r="AD8" s="345"/>
      <c r="AE8" s="345"/>
      <c r="AF8" s="345"/>
      <c r="AG8" s="109"/>
    </row>
    <row r="9" spans="1:33" s="101" customFormat="1" ht="106.5" hidden="1" customHeight="1">
      <c r="A9" s="115"/>
      <c r="B9" s="115"/>
      <c r="C9" s="118"/>
      <c r="D9" s="220"/>
      <c r="E9" s="98"/>
      <c r="F9" s="221"/>
      <c r="G9" s="119"/>
      <c r="H9" s="220"/>
      <c r="I9" s="8"/>
      <c r="J9" s="222"/>
      <c r="K9" s="223"/>
      <c r="L9" s="226"/>
      <c r="M9" s="226"/>
      <c r="N9" s="120"/>
      <c r="O9" s="121"/>
      <c r="P9" s="23"/>
      <c r="Q9" s="24"/>
      <c r="R9" s="22"/>
      <c r="S9" s="24"/>
      <c r="T9" s="24"/>
      <c r="U9" s="24"/>
      <c r="V9" s="24"/>
      <c r="W9" s="117"/>
      <c r="X9" s="29"/>
      <c r="Y9" s="29"/>
      <c r="Z9" s="29"/>
      <c r="AA9" s="29"/>
      <c r="AB9" s="29"/>
      <c r="AC9" s="29"/>
      <c r="AD9" s="29"/>
      <c r="AE9" s="29"/>
      <c r="AF9" s="29"/>
      <c r="AG9" s="233"/>
    </row>
    <row r="10" spans="1:33" s="31" customFormat="1" ht="45.75" customHeight="1">
      <c r="A10" s="357"/>
      <c r="B10" s="357"/>
      <c r="C10" s="358" t="s">
        <v>48</v>
      </c>
      <c r="D10" s="360" t="s">
        <v>63</v>
      </c>
      <c r="E10" s="220"/>
      <c r="F10" s="362" t="s">
        <v>65</v>
      </c>
      <c r="G10" s="364" t="s">
        <v>67</v>
      </c>
      <c r="H10" s="220" t="s">
        <v>11</v>
      </c>
      <c r="I10" s="10">
        <f>I11+I12</f>
        <v>685832.33000000007</v>
      </c>
      <c r="J10" s="366" t="s">
        <v>64</v>
      </c>
      <c r="K10" s="346">
        <v>44043</v>
      </c>
      <c r="L10" s="348">
        <v>44593</v>
      </c>
      <c r="M10" s="351">
        <v>44649</v>
      </c>
      <c r="N10" s="220" t="s">
        <v>11</v>
      </c>
      <c r="O10" s="10">
        <f>O11+O12</f>
        <v>609761.54</v>
      </c>
      <c r="P10" s="10" t="s">
        <v>11</v>
      </c>
      <c r="Q10" s="29">
        <f>Q11+Q12</f>
        <v>477052.92000000004</v>
      </c>
      <c r="R10" s="30" t="s">
        <v>11</v>
      </c>
      <c r="S10" s="29">
        <f t="shared" ref="S10" si="0">O10-Q10</f>
        <v>132708.62</v>
      </c>
      <c r="T10" s="29">
        <v>0</v>
      </c>
      <c r="U10" s="29">
        <f>S10</f>
        <v>132708.62</v>
      </c>
      <c r="V10" s="29"/>
      <c r="W10" s="353" t="s">
        <v>117</v>
      </c>
      <c r="X10" s="355" t="s">
        <v>118</v>
      </c>
      <c r="Y10" s="344"/>
      <c r="Z10" s="344"/>
      <c r="AA10" s="344"/>
      <c r="AB10" s="344"/>
      <c r="AC10" s="344"/>
      <c r="AD10" s="344"/>
      <c r="AE10" s="344"/>
      <c r="AF10" s="344"/>
      <c r="AG10" s="29">
        <f>AG11+AG12</f>
        <v>177933.18</v>
      </c>
    </row>
    <row r="11" spans="1:33" s="27" customFormat="1" ht="45.75" customHeight="1">
      <c r="A11" s="357"/>
      <c r="B11" s="357"/>
      <c r="C11" s="358"/>
      <c r="D11" s="360"/>
      <c r="E11" s="219"/>
      <c r="F11" s="362"/>
      <c r="G11" s="364"/>
      <c r="H11" s="219" t="s">
        <v>8</v>
      </c>
      <c r="I11" s="97">
        <v>224879.95</v>
      </c>
      <c r="J11" s="366"/>
      <c r="K11" s="346"/>
      <c r="L11" s="349"/>
      <c r="M11" s="351"/>
      <c r="N11" s="219" t="s">
        <v>8</v>
      </c>
      <c r="O11" s="32">
        <v>148809.16</v>
      </c>
      <c r="P11" s="8" t="s">
        <v>8</v>
      </c>
      <c r="Q11" s="26">
        <f>45169.65+19891.95</f>
        <v>65061.600000000006</v>
      </c>
      <c r="R11" s="28" t="s">
        <v>8</v>
      </c>
      <c r="S11" s="26">
        <f>26168.52+68642.37+5760.48</f>
        <v>100571.37</v>
      </c>
      <c r="T11" s="26">
        <v>19891.95</v>
      </c>
      <c r="U11" s="26">
        <f>S11</f>
        <v>100571.37</v>
      </c>
      <c r="V11" s="26">
        <v>100571.37</v>
      </c>
      <c r="W11" s="353"/>
      <c r="X11" s="355"/>
      <c r="Y11" s="344"/>
      <c r="Z11" s="344"/>
      <c r="AA11" s="344"/>
      <c r="AB11" s="344"/>
      <c r="AC11" s="344"/>
      <c r="AD11" s="344"/>
      <c r="AE11" s="344"/>
      <c r="AF11" s="344"/>
      <c r="AG11" s="26">
        <v>54913.89</v>
      </c>
    </row>
    <row r="12" spans="1:33" s="21" customFormat="1" ht="45.75" customHeight="1">
      <c r="A12" s="357"/>
      <c r="B12" s="357"/>
      <c r="C12" s="359"/>
      <c r="D12" s="361"/>
      <c r="E12" s="106"/>
      <c r="F12" s="363"/>
      <c r="G12" s="365"/>
      <c r="H12" s="106" t="s">
        <v>9</v>
      </c>
      <c r="I12" s="107">
        <v>460952.38</v>
      </c>
      <c r="J12" s="367"/>
      <c r="K12" s="347"/>
      <c r="L12" s="350"/>
      <c r="M12" s="352"/>
      <c r="N12" s="106" t="s">
        <v>9</v>
      </c>
      <c r="O12" s="108">
        <v>460952.38</v>
      </c>
      <c r="P12" s="108" t="s">
        <v>9</v>
      </c>
      <c r="Q12" s="109">
        <v>411991.32</v>
      </c>
      <c r="R12" s="110" t="s">
        <v>7</v>
      </c>
      <c r="S12" s="109">
        <v>39502.1</v>
      </c>
      <c r="T12" s="109">
        <v>0</v>
      </c>
      <c r="U12" s="109">
        <f>S12+T12</f>
        <v>39502.1</v>
      </c>
      <c r="V12" s="109">
        <v>39205.1</v>
      </c>
      <c r="W12" s="354"/>
      <c r="X12" s="356"/>
      <c r="Y12" s="345"/>
      <c r="Z12" s="345"/>
      <c r="AA12" s="345"/>
      <c r="AB12" s="345"/>
      <c r="AC12" s="345"/>
      <c r="AD12" s="345"/>
      <c r="AE12" s="345"/>
      <c r="AF12" s="345"/>
      <c r="AG12" s="109">
        <v>123019.29</v>
      </c>
    </row>
    <row r="13" spans="1:33" s="152" customFormat="1" ht="86.25" customHeight="1">
      <c r="A13" s="227"/>
      <c r="B13" s="227"/>
      <c r="C13" s="139" t="s">
        <v>85</v>
      </c>
      <c r="D13" s="228" t="s">
        <v>99</v>
      </c>
      <c r="E13" s="228"/>
      <c r="F13" s="230" t="s">
        <v>101</v>
      </c>
      <c r="G13" s="140" t="s">
        <v>102</v>
      </c>
      <c r="H13" s="228"/>
      <c r="I13" s="20"/>
      <c r="J13" s="232" t="s">
        <v>29</v>
      </c>
      <c r="K13" s="231">
        <v>44447</v>
      </c>
      <c r="L13" s="226">
        <v>44627</v>
      </c>
      <c r="M13" s="226">
        <v>44688</v>
      </c>
      <c r="N13" s="98" t="s">
        <v>9</v>
      </c>
      <c r="O13" s="153">
        <v>861053.43999999994</v>
      </c>
      <c r="P13" s="99" t="s">
        <v>7</v>
      </c>
      <c r="Q13" s="153">
        <v>377844.4</v>
      </c>
      <c r="R13" s="100" t="s">
        <v>88</v>
      </c>
      <c r="S13" s="25">
        <f>O13-Q13</f>
        <v>483209.03999999992</v>
      </c>
      <c r="T13" s="25">
        <v>0</v>
      </c>
      <c r="U13" s="25">
        <f>S13+-T13</f>
        <v>483209.03999999992</v>
      </c>
      <c r="V13" s="25">
        <v>461065.65</v>
      </c>
      <c r="W13" s="136"/>
      <c r="X13" s="135"/>
      <c r="Y13" s="135"/>
      <c r="Z13" s="135"/>
      <c r="AA13" s="135"/>
      <c r="AB13" s="135"/>
      <c r="AC13" s="135"/>
      <c r="AD13" s="135"/>
      <c r="AE13" s="135"/>
      <c r="AF13" s="135"/>
      <c r="AG13" s="127"/>
    </row>
    <row r="14" spans="1:33" s="137" customFormat="1" ht="54" hidden="1" customHeight="1">
      <c r="A14" s="138"/>
      <c r="B14" s="138"/>
      <c r="C14" s="142"/>
      <c r="D14" s="235"/>
      <c r="E14" s="235"/>
      <c r="F14" s="230"/>
      <c r="G14" s="143"/>
      <c r="H14" s="235"/>
      <c r="I14" s="144"/>
      <c r="J14" s="236"/>
      <c r="K14" s="237"/>
      <c r="L14" s="224"/>
      <c r="M14" s="224"/>
      <c r="N14" s="145"/>
      <c r="O14" s="146"/>
      <c r="P14" s="147"/>
      <c r="Q14" s="148"/>
      <c r="R14" s="149"/>
      <c r="S14" s="148"/>
      <c r="T14" s="148"/>
      <c r="U14" s="148"/>
      <c r="V14" s="148"/>
      <c r="W14" s="150"/>
      <c r="X14" s="148"/>
      <c r="Y14" s="148"/>
      <c r="Z14" s="148"/>
      <c r="AA14" s="148"/>
      <c r="AB14" s="148"/>
      <c r="AC14" s="148"/>
      <c r="AD14" s="148"/>
      <c r="AE14" s="148"/>
      <c r="AF14" s="148"/>
      <c r="AG14" s="151"/>
    </row>
    <row r="15" spans="1:33" s="162" customFormat="1" ht="97.5" customHeight="1">
      <c r="A15" s="168"/>
      <c r="B15" s="168"/>
      <c r="C15" s="169"/>
      <c r="D15" s="95" t="s">
        <v>104</v>
      </c>
      <c r="E15" s="95"/>
      <c r="F15" s="167" t="s">
        <v>106</v>
      </c>
      <c r="G15" s="170" t="s">
        <v>107</v>
      </c>
      <c r="H15" s="95"/>
      <c r="I15" s="96"/>
      <c r="J15" s="173" t="s">
        <v>105</v>
      </c>
      <c r="K15" s="171">
        <v>44432</v>
      </c>
      <c r="L15" s="216">
        <v>44614</v>
      </c>
      <c r="M15" s="172">
        <f>L15+60</f>
        <v>44674</v>
      </c>
      <c r="N15" s="95" t="s">
        <v>68</v>
      </c>
      <c r="O15" s="163">
        <v>748562.54</v>
      </c>
      <c r="P15" s="164" t="s">
        <v>68</v>
      </c>
      <c r="Q15" s="163">
        <v>838303.77</v>
      </c>
      <c r="R15" s="165" t="s">
        <v>68</v>
      </c>
      <c r="S15" s="135">
        <f>O15+T15-Q15</f>
        <v>72561.209999999963</v>
      </c>
      <c r="T15" s="135">
        <v>162302.44</v>
      </c>
      <c r="U15" s="135">
        <f t="shared" ref="U15" si="1">S15</f>
        <v>72561.209999999963</v>
      </c>
      <c r="V15" s="135">
        <f>72561.21</f>
        <v>72561.210000000006</v>
      </c>
      <c r="W15" s="136"/>
      <c r="X15" s="135">
        <v>162302.44</v>
      </c>
      <c r="Y15" s="164" t="s">
        <v>133</v>
      </c>
      <c r="Z15" s="135"/>
      <c r="AA15" s="135"/>
      <c r="AB15" s="135"/>
      <c r="AC15" s="135"/>
      <c r="AD15" s="135"/>
      <c r="AE15" s="135"/>
      <c r="AF15" s="135"/>
      <c r="AG15" s="127"/>
    </row>
    <row r="16" spans="1:33" s="190" customFormat="1" ht="48" customHeight="1">
      <c r="A16" s="179">
        <v>45</v>
      </c>
      <c r="B16" s="179"/>
      <c r="C16" s="180" t="s">
        <v>47</v>
      </c>
      <c r="D16" s="181" t="s">
        <v>37</v>
      </c>
      <c r="E16" s="167"/>
      <c r="F16" s="179" t="s">
        <v>51</v>
      </c>
      <c r="G16" s="179" t="s">
        <v>44</v>
      </c>
      <c r="H16" s="95" t="s">
        <v>11</v>
      </c>
      <c r="I16" s="103" t="e">
        <f>#REF!+#REF!</f>
        <v>#REF!</v>
      </c>
      <c r="J16" s="33" t="s">
        <v>46</v>
      </c>
      <c r="K16" s="200">
        <v>43752</v>
      </c>
      <c r="L16" s="217">
        <v>44695</v>
      </c>
      <c r="M16" s="182">
        <v>44696</v>
      </c>
      <c r="N16" s="177" t="s">
        <v>68</v>
      </c>
      <c r="O16" s="104">
        <v>3736725.23</v>
      </c>
      <c r="P16" s="178" t="s">
        <v>11</v>
      </c>
      <c r="Q16" s="178">
        <v>2269784.5</v>
      </c>
      <c r="R16" s="178" t="s">
        <v>11</v>
      </c>
      <c r="S16" s="178">
        <f>O16-Q16</f>
        <v>1466940.73</v>
      </c>
      <c r="T16" s="178">
        <f>933528.94-186822.34</f>
        <v>746706.6</v>
      </c>
      <c r="U16" s="178">
        <f>S16+T16</f>
        <v>2213647.33</v>
      </c>
      <c r="V16" s="178">
        <v>2213647.33</v>
      </c>
      <c r="W16" s="183" t="s">
        <v>72</v>
      </c>
      <c r="X16" s="184" t="s">
        <v>73</v>
      </c>
      <c r="Y16" s="185" t="s">
        <v>125</v>
      </c>
      <c r="Z16" s="186"/>
      <c r="AA16" s="218" t="s">
        <v>140</v>
      </c>
      <c r="AB16" s="187"/>
      <c r="AC16" s="186"/>
      <c r="AD16" s="186"/>
      <c r="AE16" s="186"/>
      <c r="AF16" s="188"/>
      <c r="AG16" s="189"/>
    </row>
    <row r="17" spans="1:33" s="41" customFormat="1" ht="64.5" hidden="1" customHeight="1">
      <c r="A17" s="221"/>
      <c r="B17" s="221"/>
      <c r="C17" s="234"/>
      <c r="D17" s="1"/>
      <c r="E17" s="221"/>
      <c r="F17" s="221"/>
      <c r="G17" s="238"/>
      <c r="H17" s="221"/>
      <c r="I17" s="7"/>
      <c r="J17" s="219"/>
      <c r="K17" s="51"/>
      <c r="L17" s="154"/>
      <c r="M17" s="48"/>
      <c r="N17" s="9"/>
      <c r="O17" s="7"/>
      <c r="P17" s="7"/>
      <c r="Q17" s="7"/>
      <c r="R17" s="7"/>
      <c r="S17" s="7"/>
      <c r="T17" s="7"/>
      <c r="U17" s="7"/>
      <c r="V17" s="7"/>
      <c r="W17" s="42"/>
      <c r="X17" s="7"/>
      <c r="Y17" s="7"/>
      <c r="Z17" s="7"/>
      <c r="AA17" s="7"/>
      <c r="AB17" s="7"/>
      <c r="AC17" s="7"/>
      <c r="AD17" s="7"/>
      <c r="AE17" s="7"/>
      <c r="AF17" s="7"/>
      <c r="AG17" s="129"/>
    </row>
    <row r="18" spans="1:33" s="197" customFormat="1" ht="64.5" customHeight="1">
      <c r="A18" s="167">
        <v>49</v>
      </c>
      <c r="B18" s="167"/>
      <c r="C18" s="176" t="s">
        <v>47</v>
      </c>
      <c r="D18" s="191" t="s">
        <v>39</v>
      </c>
      <c r="E18" s="167"/>
      <c r="F18" s="167" t="s">
        <v>45</v>
      </c>
      <c r="G18" s="175" t="s">
        <v>38</v>
      </c>
      <c r="H18" s="167" t="s">
        <v>8</v>
      </c>
      <c r="I18" s="104">
        <v>11507133.07</v>
      </c>
      <c r="J18" s="33" t="s">
        <v>46</v>
      </c>
      <c r="K18" s="192">
        <v>43627</v>
      </c>
      <c r="L18" s="174">
        <v>44598</v>
      </c>
      <c r="M18" s="192">
        <f>L18</f>
        <v>44598</v>
      </c>
      <c r="N18" s="103" t="s">
        <v>68</v>
      </c>
      <c r="O18" s="104">
        <v>13550830.15</v>
      </c>
      <c r="P18" s="104" t="s">
        <v>8</v>
      </c>
      <c r="Q18" s="104">
        <v>16036564.640000001</v>
      </c>
      <c r="R18" s="104" t="s">
        <v>8</v>
      </c>
      <c r="S18" s="104">
        <f>O18+T18-Q18</f>
        <v>641019.96999999881</v>
      </c>
      <c r="T18" s="104">
        <f>3386373.35-259618.89</f>
        <v>3126754.46</v>
      </c>
      <c r="U18" s="104">
        <f>S18</f>
        <v>641019.96999999881</v>
      </c>
      <c r="V18" s="104">
        <v>641019.96999999881</v>
      </c>
      <c r="W18" s="193" t="s">
        <v>83</v>
      </c>
      <c r="X18" s="194" t="s">
        <v>75</v>
      </c>
      <c r="Y18" s="195" t="s">
        <v>76</v>
      </c>
      <c r="Z18" s="195" t="s">
        <v>84</v>
      </c>
      <c r="AA18" s="194" t="s">
        <v>120</v>
      </c>
      <c r="AB18" s="194"/>
      <c r="AC18" s="194"/>
      <c r="AD18" s="194"/>
      <c r="AE18" s="194"/>
      <c r="AF18" s="194"/>
      <c r="AG18" s="196"/>
    </row>
    <row r="19" spans="1:33" s="199" customFormat="1" ht="64.5" customHeight="1">
      <c r="A19" s="167"/>
      <c r="B19" s="167"/>
      <c r="C19" s="176" t="s">
        <v>47</v>
      </c>
      <c r="D19" s="191" t="s">
        <v>57</v>
      </c>
      <c r="E19" s="167"/>
      <c r="F19" s="167" t="s">
        <v>58</v>
      </c>
      <c r="G19" s="175" t="s">
        <v>109</v>
      </c>
      <c r="H19" s="167" t="s">
        <v>8</v>
      </c>
      <c r="I19" s="104">
        <v>5695226.9400000004</v>
      </c>
      <c r="J19" s="33" t="s">
        <v>40</v>
      </c>
      <c r="K19" s="192">
        <v>43910</v>
      </c>
      <c r="L19" s="172">
        <v>44641</v>
      </c>
      <c r="M19" s="192">
        <v>44695</v>
      </c>
      <c r="N19" s="103" t="s">
        <v>68</v>
      </c>
      <c r="O19" s="104">
        <v>4470707.72</v>
      </c>
      <c r="P19" s="104" t="s">
        <v>68</v>
      </c>
      <c r="Q19" s="104">
        <v>4885007.78</v>
      </c>
      <c r="R19" s="104" t="s">
        <v>68</v>
      </c>
      <c r="S19" s="104">
        <f>O19+T19-Q19</f>
        <v>317168.63999999966</v>
      </c>
      <c r="T19" s="104">
        <f>524017.25-335186.8+573610.48-30972.23</f>
        <v>731468.7</v>
      </c>
      <c r="U19" s="104">
        <f>O19+T19-Q19</f>
        <v>317168.63999999966</v>
      </c>
      <c r="V19" s="104">
        <v>317168.63999999966</v>
      </c>
      <c r="W19" s="198" t="s">
        <v>69</v>
      </c>
      <c r="X19" s="104" t="s">
        <v>74</v>
      </c>
      <c r="Y19" s="104" t="s">
        <v>82</v>
      </c>
      <c r="Z19" s="104" t="s">
        <v>89</v>
      </c>
      <c r="AA19" s="104" t="s">
        <v>119</v>
      </c>
      <c r="AB19" s="104"/>
      <c r="AC19" s="104"/>
      <c r="AD19" s="104"/>
      <c r="AE19" s="104"/>
      <c r="AF19" s="104"/>
      <c r="AG19" s="196"/>
    </row>
    <row r="20" spans="1:33" s="199" customFormat="1" ht="64.5" customHeight="1">
      <c r="A20" s="167"/>
      <c r="B20" s="167"/>
      <c r="C20" s="176" t="s">
        <v>47</v>
      </c>
      <c r="D20" s="191" t="s">
        <v>59</v>
      </c>
      <c r="E20" s="167"/>
      <c r="F20" s="167" t="s">
        <v>60</v>
      </c>
      <c r="G20" s="175" t="s">
        <v>110</v>
      </c>
      <c r="H20" s="167" t="s">
        <v>8</v>
      </c>
      <c r="I20" s="104">
        <v>6971393.9000000004</v>
      </c>
      <c r="J20" s="33" t="s">
        <v>40</v>
      </c>
      <c r="K20" s="192">
        <v>43958</v>
      </c>
      <c r="L20" s="172">
        <v>44688</v>
      </c>
      <c r="M20" s="192">
        <v>44743</v>
      </c>
      <c r="N20" s="103" t="s">
        <v>68</v>
      </c>
      <c r="O20" s="104">
        <v>6481808.9900000002</v>
      </c>
      <c r="P20" s="104" t="s">
        <v>68</v>
      </c>
      <c r="Q20" s="104">
        <v>6793546.6099999994</v>
      </c>
      <c r="R20" s="104" t="s">
        <v>68</v>
      </c>
      <c r="S20" s="104">
        <f>O20+T20-Q20</f>
        <v>567265.47000000067</v>
      </c>
      <c r="T20" s="104">
        <f>561067.34+732868.17-376288.1-38644.32</f>
        <v>879003.09000000008</v>
      </c>
      <c r="U20" s="104">
        <f t="shared" ref="U20" si="2">S20</f>
        <v>567265.47000000067</v>
      </c>
      <c r="V20" s="104">
        <v>567265.47000000067</v>
      </c>
      <c r="W20" s="198" t="s">
        <v>70</v>
      </c>
      <c r="X20" s="104"/>
      <c r="Y20" s="104"/>
      <c r="Z20" s="104" t="s">
        <v>137</v>
      </c>
      <c r="AA20" s="104"/>
      <c r="AB20" s="104"/>
      <c r="AC20" s="104"/>
      <c r="AD20" s="104"/>
      <c r="AE20" s="104"/>
      <c r="AF20" s="104"/>
      <c r="AG20" s="196"/>
    </row>
    <row r="21" spans="1:33" s="221" customFormat="1" ht="89.25" customHeight="1">
      <c r="C21" s="141"/>
      <c r="D21" s="1" t="s">
        <v>77</v>
      </c>
      <c r="F21" s="221" t="s">
        <v>78</v>
      </c>
      <c r="G21" s="238" t="s">
        <v>79</v>
      </c>
      <c r="I21" s="7"/>
      <c r="J21" s="219" t="s">
        <v>80</v>
      </c>
      <c r="K21" s="51">
        <v>44344</v>
      </c>
      <c r="L21" s="239">
        <v>44709</v>
      </c>
      <c r="M21" s="51"/>
      <c r="N21" s="225" t="s">
        <v>81</v>
      </c>
      <c r="O21" s="47">
        <v>979160</v>
      </c>
      <c r="P21" s="47"/>
      <c r="Q21" s="47">
        <v>792743</v>
      </c>
      <c r="R21" s="47"/>
      <c r="S21" s="47">
        <f>O21-Q21</f>
        <v>186417</v>
      </c>
      <c r="T21" s="47"/>
      <c r="U21" s="47">
        <f>S21</f>
        <v>186417</v>
      </c>
      <c r="V21" s="4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129"/>
    </row>
    <row r="22" spans="1:33" s="39" customFormat="1" ht="50.1" customHeight="1">
      <c r="A22" s="36"/>
      <c r="B22" s="36"/>
      <c r="C22" s="4"/>
      <c r="D22" s="43"/>
      <c r="E22" s="43"/>
      <c r="F22" s="43"/>
      <c r="G22" s="44"/>
      <c r="H22" s="43"/>
      <c r="I22" s="43"/>
      <c r="J22" s="43"/>
      <c r="K22" s="122"/>
      <c r="L22" s="123"/>
      <c r="M22" s="341" t="s">
        <v>32</v>
      </c>
      <c r="N22" s="341"/>
      <c r="O22" s="124" t="e">
        <f>O21+#REF!+#REF!+#REF!+#REF!+#REF!+#REF!+#REF!+#REF!+O20+O19+#REF!+O16+#REF!</f>
        <v>#REF!</v>
      </c>
      <c r="P22" s="124"/>
      <c r="Q22" s="124" t="e">
        <f>Q21+#REF!+#REF!+#REF!+#REF!+#REF!+#REF!+#REF!+#REF!+Q20+Q19+#REF!+Q16+#REF!</f>
        <v>#REF!</v>
      </c>
      <c r="R22" s="124"/>
      <c r="S22" s="124" t="e">
        <f>S21+#REF!+#REF!+#REF!+#REF!+#REF!+#REF!+#REF!+#REF!+S20+S19+#REF!+S16+#REF!</f>
        <v>#REF!</v>
      </c>
      <c r="T22" s="124" t="e">
        <f>T21+#REF!+#REF!+#REF!+#REF!+#REF!+#REF!+#REF!+#REF!+T20+T19+#REF!+T16+#REF!</f>
        <v>#REF!</v>
      </c>
      <c r="U22" s="124" t="e">
        <f>U21+#REF!+#REF!+#REF!+#REF!+#REF!+#REF!+#REF!+#REF!+U20+U19+#REF!+U16+#REF!</f>
        <v>#REF!</v>
      </c>
      <c r="V22" s="124"/>
      <c r="W22" s="124" t="e">
        <f>W21+#REF!+#REF!+#REF!+#REF!+#REF!+#REF!+#REF!+#REF!+W20+W19+#REF!+W16+#REF!</f>
        <v>#REF!</v>
      </c>
      <c r="X22" s="124" t="e">
        <f>X21+#REF!+#REF!+#REF!+#REF!+#REF!+#REF!+#REF!+#REF!+X20+X19+#REF!+X16+#REF!</f>
        <v>#REF!</v>
      </c>
      <c r="Y22" s="124" t="e">
        <f>Y21+#REF!+#REF!+#REF!+#REF!+#REF!+#REF!+#REF!+#REF!+Y20+Y19+#REF!+Y16+#REF!</f>
        <v>#REF!</v>
      </c>
      <c r="Z22" s="124" t="e">
        <f>Z21+#REF!+#REF!+#REF!+#REF!+#REF!+#REF!+#REF!+#REF!+Z20+Z19+#REF!+Z16+#REF!</f>
        <v>#REF!</v>
      </c>
      <c r="AA22" s="124"/>
      <c r="AB22" s="124"/>
      <c r="AC22" s="124"/>
      <c r="AD22" s="124" t="e">
        <f>AD21+#REF!+#REF!+AD20+AD19+AD17+#REF!+AD16+#REF!</f>
        <v>#REF!</v>
      </c>
      <c r="AE22" s="124" t="e">
        <f>AE21+#REF!+#REF!+AE20+AE19+AE17+#REF!+AE16+#REF!</f>
        <v>#REF!</v>
      </c>
      <c r="AF22" s="124" t="e">
        <f>AF21+#REF!+#REF!+AF20+AF19+AF17+#REF!+AF16+#REF!</f>
        <v>#REF!</v>
      </c>
      <c r="AG22" s="124"/>
    </row>
    <row r="23" spans="1:33" s="39" customFormat="1" ht="50.1" customHeight="1">
      <c r="A23" s="36"/>
      <c r="B23" s="36"/>
      <c r="C23" s="4"/>
      <c r="D23" s="43"/>
      <c r="E23" s="43"/>
      <c r="F23" s="43"/>
      <c r="G23" s="44"/>
      <c r="H23" s="43"/>
      <c r="I23" s="43"/>
      <c r="J23" s="43"/>
      <c r="K23" s="122"/>
      <c r="L23" s="123"/>
      <c r="M23" s="342" t="s">
        <v>61</v>
      </c>
      <c r="N23" s="342"/>
      <c r="O23" s="124" t="e">
        <f>#REF!+#REF!</f>
        <v>#REF!</v>
      </c>
      <c r="P23" s="124"/>
      <c r="Q23" s="124" t="e">
        <f>#REF!+#REF!</f>
        <v>#REF!</v>
      </c>
      <c r="R23" s="124"/>
      <c r="S23" s="124" t="e">
        <f>#REF!+#REF!</f>
        <v>#REF!</v>
      </c>
      <c r="T23" s="124" t="e">
        <f>#REF!+#REF!</f>
        <v>#REF!</v>
      </c>
      <c r="U23" s="124" t="e">
        <f>#REF!+#REF!</f>
        <v>#REF!</v>
      </c>
      <c r="V23" s="124" t="e">
        <f>#REF!+#REF!</f>
        <v>#REF!</v>
      </c>
      <c r="W23" s="124" t="e">
        <f>#REF!+#REF!</f>
        <v>#REF!</v>
      </c>
      <c r="X23" s="124" t="e">
        <f>#REF!+#REF!</f>
        <v>#REF!</v>
      </c>
      <c r="Y23" s="124" t="e">
        <f>#REF!+#REF!</f>
        <v>#REF!</v>
      </c>
      <c r="Z23" s="124" t="e">
        <f>#REF!+#REF!</f>
        <v>#REF!</v>
      </c>
      <c r="AA23" s="124"/>
      <c r="AB23" s="124"/>
      <c r="AC23" s="124"/>
      <c r="AD23" s="124" t="e">
        <f>AD21+#REF!+AD17+#REF!+#REF!</f>
        <v>#REF!</v>
      </c>
      <c r="AE23" s="124" t="e">
        <f>AE21+#REF!+AE17+#REF!+#REF!</f>
        <v>#REF!</v>
      </c>
      <c r="AF23" s="124" t="e">
        <f>AF21+#REF!+AF17+#REF!+#REF!</f>
        <v>#REF!</v>
      </c>
      <c r="AG23" s="124"/>
    </row>
    <row r="24" spans="1:33" s="39" customFormat="1" ht="50.1" customHeight="1">
      <c r="A24" s="36"/>
      <c r="B24" s="36"/>
      <c r="C24" s="4"/>
      <c r="D24" s="43"/>
      <c r="E24" s="43"/>
      <c r="F24" s="43"/>
      <c r="G24" s="44"/>
      <c r="H24" s="43"/>
      <c r="I24" s="43"/>
      <c r="J24" s="43"/>
      <c r="K24" s="122"/>
      <c r="L24" s="123"/>
      <c r="M24" s="342" t="s">
        <v>68</v>
      </c>
      <c r="N24" s="342"/>
      <c r="O24" s="124" t="e">
        <f>#REF!+#REF!+#REF!+#REF!+#REF!+O20+O19+#REF!+O16+#REF!</f>
        <v>#REF!</v>
      </c>
      <c r="P24" s="124"/>
      <c r="Q24" s="124" t="e">
        <f>#REF!+#REF!+#REF!+#REF!+#REF!+Q20+Q19+#REF!+Q16+#REF!</f>
        <v>#REF!</v>
      </c>
      <c r="R24" s="124"/>
      <c r="S24" s="124" t="e">
        <f>#REF!+#REF!+#REF!+#REF!+#REF!+S20+S19+#REF!+S16+#REF!</f>
        <v>#REF!</v>
      </c>
      <c r="T24" s="124" t="e">
        <f>#REF!+#REF!+#REF!+#REF!+#REF!+T20+T19+#REF!+T16+#REF!</f>
        <v>#REF!</v>
      </c>
      <c r="U24" s="124" t="e">
        <f>#REF!+#REF!+#REF!+#REF!+#REF!+U20+U19+#REF!+U16+#REF!</f>
        <v>#REF!</v>
      </c>
      <c r="V24" s="124" t="e">
        <f>#REF!+#REF!+#REF!+#REF!+#REF!+V20+V19+#REF!+V16+#REF!</f>
        <v>#REF!</v>
      </c>
      <c r="W24" s="124"/>
      <c r="X24" s="124"/>
      <c r="Y24" s="124"/>
      <c r="Z24" s="124"/>
      <c r="AA24" s="124"/>
      <c r="AB24" s="124"/>
      <c r="AC24" s="124"/>
      <c r="AD24" s="124"/>
      <c r="AE24" s="124"/>
      <c r="AF24" s="124"/>
      <c r="AG24" s="124"/>
    </row>
    <row r="25" spans="1:33" s="35" customFormat="1" ht="50.1" customHeight="1">
      <c r="A25" s="11"/>
      <c r="B25" s="11"/>
      <c r="C25" s="3"/>
      <c r="D25" s="12"/>
      <c r="E25" s="12"/>
      <c r="F25" s="12"/>
      <c r="G25" s="13"/>
      <c r="H25" s="14"/>
      <c r="I25" s="14"/>
      <c r="J25" s="15"/>
      <c r="K25" s="16"/>
      <c r="L25" s="16"/>
      <c r="M25" s="16"/>
      <c r="N25" s="17" t="s">
        <v>43</v>
      </c>
      <c r="O25" s="18" t="e">
        <f>#REF!+#REF!</f>
        <v>#REF!</v>
      </c>
      <c r="P25" s="18"/>
      <c r="Q25" s="18" t="e">
        <f>#REF!+#REF!</f>
        <v>#REF!</v>
      </c>
      <c r="R25" s="18"/>
      <c r="S25" s="18" t="e">
        <f>#REF!+#REF!</f>
        <v>#REF!</v>
      </c>
      <c r="T25" s="18" t="e">
        <f>#REF!+#REF!</f>
        <v>#REF!</v>
      </c>
      <c r="U25" s="18" t="e">
        <f>#REF!+#REF!</f>
        <v>#REF!</v>
      </c>
      <c r="V25" s="18" t="e">
        <f>#REF!+#REF!</f>
        <v>#REF!</v>
      </c>
      <c r="W25" s="18" t="e">
        <f>#REF!+#REF!</f>
        <v>#REF!</v>
      </c>
      <c r="X25" s="18" t="e">
        <f>#REF!+#REF!</f>
        <v>#REF!</v>
      </c>
      <c r="Y25" s="18" t="e">
        <f>#REF!+#REF!</f>
        <v>#REF!</v>
      </c>
      <c r="Z25" s="18" t="e">
        <f>#REF!+#REF!</f>
        <v>#REF!</v>
      </c>
      <c r="AA25" s="18"/>
      <c r="AB25" s="18"/>
      <c r="AC25" s="18"/>
      <c r="AD25" s="18" t="e">
        <f>#REF!+#REF!</f>
        <v>#REF!</v>
      </c>
      <c r="AE25" s="18" t="e">
        <f>#REF!+#REF!</f>
        <v>#REF!</v>
      </c>
      <c r="AF25" s="18" t="e">
        <f>#REF!+#REF!</f>
        <v>#REF!</v>
      </c>
      <c r="AG25" s="18"/>
    </row>
    <row r="26" spans="1:33" s="114" customFormat="1" ht="44.1" customHeight="1" thickBot="1">
      <c r="A26" s="38"/>
      <c r="B26" s="38"/>
      <c r="C26" s="111"/>
      <c r="D26" s="112"/>
      <c r="E26" s="112"/>
      <c r="F26" s="112"/>
      <c r="G26" s="112"/>
      <c r="H26" s="112"/>
      <c r="I26" s="112"/>
      <c r="J26" s="112"/>
      <c r="K26" s="112"/>
      <c r="L26" s="38"/>
      <c r="M26" s="343"/>
      <c r="N26" s="343"/>
      <c r="O26" s="105"/>
      <c r="P26" s="113"/>
      <c r="Q26" s="113"/>
      <c r="R26" s="113"/>
      <c r="S26" s="113"/>
      <c r="T26" s="113"/>
      <c r="U26" s="113"/>
      <c r="V26" s="37"/>
      <c r="W26" s="113"/>
      <c r="X26" s="113"/>
      <c r="Y26" s="113"/>
      <c r="Z26" s="113"/>
      <c r="AA26" s="113"/>
      <c r="AB26" s="113"/>
      <c r="AC26" s="113"/>
      <c r="AD26" s="113"/>
      <c r="AE26" s="113"/>
      <c r="AF26" s="113"/>
      <c r="AG26" s="128"/>
    </row>
    <row r="27" spans="1:33" s="57" customFormat="1" ht="60" customHeight="1" thickBot="1">
      <c r="A27" s="45"/>
      <c r="B27" s="52"/>
      <c r="C27" s="5"/>
      <c r="D27" s="46"/>
      <c r="E27" s="46"/>
      <c r="F27" s="46"/>
      <c r="G27" s="53"/>
      <c r="H27" s="46"/>
      <c r="I27" s="46"/>
      <c r="J27" s="46"/>
      <c r="K27" s="46"/>
      <c r="L27" s="334" t="s">
        <v>32</v>
      </c>
      <c r="M27" s="334"/>
      <c r="N27" s="334"/>
      <c r="O27" s="334"/>
      <c r="P27" s="334" t="s">
        <v>33</v>
      </c>
      <c r="Q27" s="334"/>
      <c r="R27" s="334" t="s">
        <v>0</v>
      </c>
      <c r="S27" s="334"/>
      <c r="T27" s="229" t="s">
        <v>36</v>
      </c>
      <c r="U27" s="229" t="s">
        <v>22</v>
      </c>
      <c r="V27" s="214"/>
      <c r="W27" s="56"/>
      <c r="X27" s="56"/>
      <c r="Y27" s="56"/>
      <c r="Z27" s="56"/>
      <c r="AA27" s="56"/>
      <c r="AB27" s="56"/>
      <c r="AC27" s="56"/>
      <c r="AD27" s="56"/>
      <c r="AE27" s="56"/>
      <c r="AF27" s="56"/>
      <c r="AG27" s="130"/>
    </row>
    <row r="28" spans="1:33" s="63" customFormat="1" ht="60" customHeight="1" thickBot="1">
      <c r="A28" s="2"/>
      <c r="B28" s="58"/>
      <c r="C28" s="5"/>
      <c r="D28" s="45"/>
      <c r="E28" s="45"/>
      <c r="F28" s="45"/>
      <c r="G28" s="59"/>
      <c r="H28" s="45"/>
      <c r="I28" s="45"/>
      <c r="J28" s="45"/>
      <c r="K28" s="45"/>
      <c r="L28" s="334" t="s">
        <v>31</v>
      </c>
      <c r="M28" s="334"/>
      <c r="N28" s="334"/>
      <c r="O28" s="94" t="e">
        <f>O22+#REF!+#REF!</f>
        <v>#REF!</v>
      </c>
      <c r="P28" s="94"/>
      <c r="Q28" s="94" t="e">
        <f>Q22+#REF!+#REF!</f>
        <v>#REF!</v>
      </c>
      <c r="R28" s="94"/>
      <c r="S28" s="94" t="e">
        <f>S22+#REF!+#REF!</f>
        <v>#REF!</v>
      </c>
      <c r="T28" s="94" t="e">
        <f>T22+#REF!+#REF!</f>
        <v>#REF!</v>
      </c>
      <c r="U28" s="94" t="e">
        <f>U22+#REF!+#REF!</f>
        <v>#REF!</v>
      </c>
      <c r="V28" s="60"/>
      <c r="W28" s="61"/>
      <c r="X28" s="62"/>
      <c r="Y28" s="62"/>
      <c r="Z28" s="62"/>
      <c r="AA28" s="62"/>
      <c r="AB28" s="62"/>
      <c r="AC28" s="62"/>
      <c r="AD28" s="62"/>
      <c r="AE28" s="62"/>
      <c r="AF28" s="62"/>
      <c r="AG28" s="131"/>
    </row>
    <row r="29" spans="1:33" s="66" customFormat="1" ht="60" customHeight="1" thickBot="1">
      <c r="A29" s="2"/>
      <c r="B29" s="64"/>
      <c r="C29" s="5"/>
      <c r="D29" s="50"/>
      <c r="E29" s="50"/>
      <c r="F29" s="50"/>
      <c r="G29" s="65"/>
      <c r="H29" s="50"/>
      <c r="I29" s="50"/>
      <c r="J29" s="50"/>
      <c r="K29" s="50"/>
      <c r="L29" s="335" t="s">
        <v>61</v>
      </c>
      <c r="M29" s="336"/>
      <c r="N29" s="337"/>
      <c r="O29" s="93" t="e">
        <f>O23+#REF!+#REF!</f>
        <v>#REF!</v>
      </c>
      <c r="P29" s="93"/>
      <c r="Q29" s="93" t="e">
        <f>Q23+#REF!+#REF!</f>
        <v>#REF!</v>
      </c>
      <c r="R29" s="93"/>
      <c r="S29" s="93" t="e">
        <f>S23+#REF!+#REF!</f>
        <v>#REF!</v>
      </c>
      <c r="T29" s="93" t="e">
        <f>T23+#REF!+#REF!</f>
        <v>#REF!</v>
      </c>
      <c r="U29" s="93" t="e">
        <f>U23+#REF!+#REF!</f>
        <v>#REF!</v>
      </c>
      <c r="V29" s="55"/>
      <c r="W29" s="54"/>
      <c r="X29" s="56"/>
      <c r="Y29" s="56"/>
      <c r="Z29" s="56"/>
      <c r="AA29" s="56"/>
      <c r="AB29" s="56"/>
      <c r="AC29" s="56"/>
      <c r="AD29" s="56"/>
      <c r="AE29" s="56"/>
      <c r="AF29" s="56"/>
      <c r="AG29" s="132"/>
    </row>
    <row r="30" spans="1:33" s="211" customFormat="1" ht="60" customHeight="1" thickBot="1">
      <c r="A30" s="201"/>
      <c r="B30" s="202"/>
      <c r="C30" s="203"/>
      <c r="D30" s="204"/>
      <c r="E30" s="204"/>
      <c r="F30" s="204"/>
      <c r="G30" s="205"/>
      <c r="H30" s="204"/>
      <c r="I30" s="204"/>
      <c r="J30" s="204"/>
      <c r="K30" s="204"/>
      <c r="L30" s="338" t="s">
        <v>68</v>
      </c>
      <c r="M30" s="339"/>
      <c r="N30" s="340"/>
      <c r="O30" s="206" t="e">
        <f>O24+#REF!+#REF!</f>
        <v>#REF!</v>
      </c>
      <c r="P30" s="206"/>
      <c r="Q30" s="206" t="e">
        <f>Q24+#REF!+#REF!</f>
        <v>#REF!</v>
      </c>
      <c r="R30" s="206"/>
      <c r="S30" s="206" t="e">
        <f>S24+#REF!+#REF!</f>
        <v>#REF!</v>
      </c>
      <c r="T30" s="206" t="e">
        <f>T24+#REF!+#REF!</f>
        <v>#REF!</v>
      </c>
      <c r="U30" s="206" t="e">
        <f>U24+#REF!+#REF!</f>
        <v>#REF!</v>
      </c>
      <c r="V30" s="207"/>
      <c r="W30" s="208"/>
      <c r="X30" s="209"/>
      <c r="Y30" s="209"/>
      <c r="Z30" s="209"/>
      <c r="AA30" s="209"/>
      <c r="AB30" s="209"/>
      <c r="AC30" s="209"/>
      <c r="AD30" s="209"/>
      <c r="AE30" s="209"/>
      <c r="AF30" s="209"/>
      <c r="AG30" s="210"/>
    </row>
    <row r="31" spans="1:33" s="72" customFormat="1" ht="60" customHeight="1">
      <c r="A31" s="11"/>
      <c r="B31" s="11"/>
      <c r="C31" s="3"/>
      <c r="D31" s="67"/>
      <c r="E31" s="67"/>
      <c r="F31" s="67"/>
      <c r="G31" s="68"/>
      <c r="H31" s="69"/>
      <c r="I31" s="14"/>
      <c r="J31" s="15"/>
      <c r="K31" s="16"/>
      <c r="L31" s="16"/>
      <c r="M31" s="16"/>
      <c r="N31" s="70"/>
      <c r="O31" s="19"/>
      <c r="P31" s="71"/>
      <c r="Q31" s="19"/>
      <c r="R31" s="212" t="s">
        <v>135</v>
      </c>
      <c r="S31" s="19" t="e">
        <f>S30-#REF!-1493366.54-#REF!</f>
        <v>#REF!</v>
      </c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  <c r="AF31" s="19"/>
      <c r="AG31" s="133"/>
    </row>
    <row r="35" spans="10:10" ht="90" customHeight="1">
      <c r="J35" s="78"/>
    </row>
    <row r="36" spans="10:10" ht="90" customHeight="1">
      <c r="J36" s="83"/>
    </row>
  </sheetData>
  <mergeCells count="54">
    <mergeCell ref="D1:U1"/>
    <mergeCell ref="N2:O2"/>
    <mergeCell ref="P2:Q2"/>
    <mergeCell ref="R2:S2"/>
    <mergeCell ref="A6:A8"/>
    <mergeCell ref="B6:B8"/>
    <mergeCell ref="C6:C8"/>
    <mergeCell ref="D6:D8"/>
    <mergeCell ref="F6:F8"/>
    <mergeCell ref="AC6:AC8"/>
    <mergeCell ref="G6:G8"/>
    <mergeCell ref="J6:J8"/>
    <mergeCell ref="K6:K8"/>
    <mergeCell ref="L6:L8"/>
    <mergeCell ref="M6:M8"/>
    <mergeCell ref="W6:W8"/>
    <mergeCell ref="Y10:Y12"/>
    <mergeCell ref="AD6:AD8"/>
    <mergeCell ref="AE6:AE8"/>
    <mergeCell ref="AF6:AF8"/>
    <mergeCell ref="A10:A12"/>
    <mergeCell ref="B10:B12"/>
    <mergeCell ref="C10:C12"/>
    <mergeCell ref="D10:D12"/>
    <mergeCell ref="F10:F12"/>
    <mergeCell ref="G10:G12"/>
    <mergeCell ref="J10:J12"/>
    <mergeCell ref="X6:X8"/>
    <mergeCell ref="Y6:Y8"/>
    <mergeCell ref="Z6:Z8"/>
    <mergeCell ref="AA6:AA8"/>
    <mergeCell ref="AB6:AB8"/>
    <mergeCell ref="K10:K12"/>
    <mergeCell ref="L10:L12"/>
    <mergeCell ref="M10:M12"/>
    <mergeCell ref="W10:W12"/>
    <mergeCell ref="X10:X12"/>
    <mergeCell ref="AF10:AF12"/>
    <mergeCell ref="Z10:Z12"/>
    <mergeCell ref="AA10:AA12"/>
    <mergeCell ref="AB10:AB12"/>
    <mergeCell ref="AC10:AC12"/>
    <mergeCell ref="AD10:AD12"/>
    <mergeCell ref="AE10:AE12"/>
    <mergeCell ref="R27:S27"/>
    <mergeCell ref="L28:N28"/>
    <mergeCell ref="L29:N29"/>
    <mergeCell ref="L30:N30"/>
    <mergeCell ref="M22:N22"/>
    <mergeCell ref="M23:N23"/>
    <mergeCell ref="M24:N24"/>
    <mergeCell ref="M26:N26"/>
    <mergeCell ref="L27:O27"/>
    <mergeCell ref="P27:Q27"/>
  </mergeCells>
  <conditionalFormatting sqref="L16:L20 L10:M12 L4:M5">
    <cfRule type="cellIs" dxfId="10" priority="8" operator="lessThan">
      <formula>43189</formula>
    </cfRule>
  </conditionalFormatting>
  <conditionalFormatting sqref="L16:L20 L10:L12 L4:L5">
    <cfRule type="cellIs" dxfId="9" priority="7" operator="lessThan">
      <formula>43707</formula>
    </cfRule>
  </conditionalFormatting>
  <conditionalFormatting sqref="L9:L15 M6:M15 L6">
    <cfRule type="timePeriod" dxfId="8" priority="6" timePeriod="thisMonth">
      <formula>AND(MONTH(L6)=MONTH(TODAY()),YEAR(L6)=YEAR(TODAY()))</formula>
    </cfRule>
  </conditionalFormatting>
  <conditionalFormatting sqref="L3:M3">
    <cfRule type="cellIs" dxfId="7" priority="5" operator="lessThan">
      <formula>43189</formula>
    </cfRule>
  </conditionalFormatting>
  <conditionalFormatting sqref="L3">
    <cfRule type="cellIs" dxfId="6" priority="4" operator="lessThan">
      <formula>43707</formula>
    </cfRule>
  </conditionalFormatting>
  <conditionalFormatting sqref="L18">
    <cfRule type="cellIs" dxfId="5" priority="3" operator="lessThan">
      <formula>43189</formula>
    </cfRule>
  </conditionalFormatting>
  <conditionalFormatting sqref="L18">
    <cfRule type="cellIs" dxfId="4" priority="2" operator="lessThan">
      <formula>43707</formula>
    </cfRule>
  </conditionalFormatting>
  <conditionalFormatting sqref="L18">
    <cfRule type="timePeriod" dxfId="3" priority="1" timePeriod="thisMonth">
      <formula>AND(MONTH(L18)=MONTH(TODAY()),YEAR(L18)=YEAR(TODAY()))</formula>
    </cfRule>
  </conditionalFormatting>
  <printOptions horizontalCentered="1"/>
  <pageMargins left="0.15748031496062992" right="0.19685039370078741" top="0.74803149606299213" bottom="0.39370078740157483" header="0" footer="0"/>
  <pageSetup paperSize="9" scale="24" fitToWidth="2" fitToHeight="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D20" sqref="D20"/>
    </sheetView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3</vt:i4>
      </vt:variant>
    </vt:vector>
  </HeadingPairs>
  <TitlesOfParts>
    <vt:vector size="6" baseType="lpstr">
      <vt:lpstr>ANDAMENTO</vt:lpstr>
      <vt:lpstr>CONCLUIDAS</vt:lpstr>
      <vt:lpstr>Plan1</vt:lpstr>
      <vt:lpstr>ANDAMENTO!Area_de_impressao</vt:lpstr>
      <vt:lpstr>CONCLUIDAS!Area_de_impressao</vt:lpstr>
      <vt:lpstr>ANDAMENTO!Titulos_de_impressao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alessandra daniele silva castilho</dc:creator>
  <cp:lastModifiedBy>20914</cp:lastModifiedBy>
  <cp:lastPrinted>2022-06-29T13:55:51Z</cp:lastPrinted>
  <dcterms:created xsi:type="dcterms:W3CDTF">2012-10-16T18:02:55Z</dcterms:created>
  <dcterms:modified xsi:type="dcterms:W3CDTF">2022-06-29T13:55:54Z</dcterms:modified>
</cp:coreProperties>
</file>